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677" activeTab="0"/>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<sst xmlns="http://schemas.openxmlformats.org/spreadsheetml/2006/main" count="618" uniqueCount="270">
  <si>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</si>
  <si>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</si>
  <si>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</si>
  <si>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</si>
  <si>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</si>
  <si>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</si>
  <si>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</si>
  <si>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</si>
  <si>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</si>
  <si>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</si>
  <si>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</si>
  <si>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</si>
  <si>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</si>
  <si>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</si>
  <si>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</si>
  <si>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</si>
  <si>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</si>
  <si>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</si>
  <si>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</si>
  <si>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</si>
  <si>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</si>
  <si>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</si>
  <si>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</si>
  <si>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</si>
  <si>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</si>
  <si>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</si>
  <si>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</si>
  <si>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</si>
  <si>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</si>
  <si>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</si>
  <si>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</si>
  <si>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</si>
  <si>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</si>
  <si>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</si>
  <si>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</si>
  <si>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</si>
  <si>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</si>
  <si>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</si>
  <si>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</si>
  <si>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</si>
  <si>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</si>
  <si>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</si>
  <si>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</si>
  <si>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</si>
  <si>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</si>
  <si>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</si>
  <si>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</si>
  <si>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</si>
  <si>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</si>
  <si>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</si>
  <si>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</si>
  <si>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</si>
  <si>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</si>
  <si>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</si>
  <si>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</si>
  <si>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</si>
  <si>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</si>
  <si>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</si>
  <si>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</si>
  <si>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</si>
  <si>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</si>
  <si>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</si>
  <si>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</si>
  <si>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</si>
  <si>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</si>
  <si>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</si>
  <si>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</si>
  <si>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</si>
  <si>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</si>
  <si>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</si>
  <si>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</si>
  <si>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</si>
  <si>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</si>
  <si>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</si>
  <si>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</si>
  <si>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</si>
  <si>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</si>
  <si>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</si>
  <si>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</si>
  <si>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</si>
  <si>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</si>
  <si>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</si>
  <si>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</si>
  <si>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</si>
  <si>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</si>
  <si>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</si>
  <si>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</si>
  <si>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</si>
  <si>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</si>
  <si>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</si>
  <si>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</si>
  <si>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</si>
  <si>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</si>
  <si>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</si>
  <si>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</si>
  <si>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</si>
  <si>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</si>
  <si>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</si>
  <si>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</si>
  <si>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</si>
  <si>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</si>
  <si>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</si>
  <si>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</si>
  <si>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</si>
  <si>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</si>
  <si>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</si>
  <si>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</si>
  <si>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</si>
  <si>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</si>
  <si>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</si>
  <si>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</si>
  <si>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</si>
  <si>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</si>
  <si>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</si>
  <si>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</si>
  <si>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</si>
  <si>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</si>
  <si>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</si>
  <si>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</si>
  <si>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</si>
  <si>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</si>
  <si>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</si>
  <si>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</si>
  <si>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</si>
  <si>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</si>
  <si>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</si>
  <si>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</si>
  <si>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</si>
  <si>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</si>
  <si>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</si>
  <si>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</si>
  <si>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</si>
  <si>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</si>
  <si>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</si>
  <si>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</si>
  <si>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</si>
  <si>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</si>
  <si>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</si>
  <si>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</si>
  <si>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</si>
  <si>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</si>
  <si>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</si>
  <si>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</si>
  <si>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</si>
  <si>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</si>
  <si>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</si>
  <si>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</si>
  <si>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</si>
  <si>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</si>
  <si>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</si>
  <si>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</si>
  <si>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</si>
  <si>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</si>
  <si>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</si>
  <si>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</si>
  <si>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</si>
  <si>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</si>
  <si>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</si>
  <si>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</si>
  <si>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</si>
  <si>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</si>
  <si>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</si>
  <si>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</si>
  <si>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</si>
  <si>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</si>
  <si>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</si>
  <si>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</si>
  <si>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</si>
  <si>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</si>
  <si>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</si>
  <si>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</si>
  <si>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</si>
  <si>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</si>
  <si>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</si>
  <si>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</si>
  <si>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</si>
  <si>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</si>
  <si>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</si>
  <si>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</si>
  <si>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</si>
  <si>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</si>
  <si>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</si>
  <si>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</si>
  <si>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</si>
  <si>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</si>
  <si>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</si>
  <si>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</si>
  <si>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</si>
  <si>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</si>
  <si>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</si>
  <si>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</si>
  <si>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</si>
  <si>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</si>
  <si>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</si>
  <si>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</si>
  <si>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</si>
  <si>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</si>
  <si>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</si>
  <si>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</si>
  <si>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</si>
  <si>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</si>
  <si>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</si>
  <si>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</si>
  <si>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</si>
  <si>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</si>
  <si>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</si>
  <si>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</si>
  <si>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</si>
  <si>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</si>
  <si>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</si>
  <si>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</si>
  <si>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</si>
  <si>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</si>
  <si>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</si>
  <si>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</si>
  <si>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</si>
  <si>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</si>
  <si>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</si>
  <si>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</si>
  <si>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</si>
  <si>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</si>
  <si>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</si>
  <si>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</si>
  <si>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</si>
  <si>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</si>
  <si>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</si>
  <si>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</si>
  <si>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</si>
  <si>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</si>
  <si>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</si>
  <si>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</si>
  <si>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</si>
  <si>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</si>
  <si>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</si>
  <si>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</si>
  <si>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</si>
  <si>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</si>
  <si>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</si>
  <si>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</si>
  <si>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</si>
  <si>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</si>
  <si>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</si>
  <si>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</si>
  <si>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</si>
  <si>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</si>
  <si>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</si>
  <si>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</si>
  <si>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</si>
  <si>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</si>
  <si>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</si>
  <si>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</si>
  <si>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</si>
  <si>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</si>
  <si>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Liste des activités sans FINESS Etablissement relevant du périmètre de l'EPRD :</t>
  </si>
  <si>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</si>
  <si>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</si>
  <si>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</si>
  <si>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</si>
  <si>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</si>
  <si>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</si>
  <si>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#AACRETON-2024-01#</t>
  </si>
  <si>
    <t>Cette notice, qui n’a qu’une valeur indicative, ne reprend pas toutes les explications nécessaires à l’élaboration des annexes Activité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</si>
  <si>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Le déverrouillage du fichier peut impacter la bonne marche des fonctions automatiques et la reconnaissance du fichier lors du dépôt sur la plateforme.</t>
  </si>
  <si>
    <r>
      <t xml:space="preserve">- </t>
    </r>
    <r>
      <rPr>
        <b/>
        <sz val="10"/>
        <color indexed="8"/>
        <rFont val="Arial"/>
        <family val="2"/>
      </rPr>
      <t xml:space="preserve">Ne jamais laisser de liens directs pointant vers des fichiers externes ni de formules </t>
    </r>
    <r>
      <rPr>
        <sz val="10"/>
        <color indexed="8"/>
        <rFont val="Arial"/>
        <family val="2"/>
      </rPr>
      <t>dans les cellules ouvertes à la saisie. Ces liaisons entre classeurs ou ces formules génèrent des problèmes de lisibilité pouvant exclure l'établissement concerné des bases de la CNSA.
- Ne pas utiliser le caractère « | » : ce caractère est généralement réservé pour des opérations techniques. Son utilisation dans les champs de saisie peut provoquer des dysfonctionnements sur la chaîne SI (traitements data ou autres).</t>
    </r>
  </si>
  <si>
    <t>Règles de détermination du financeur public (article L. 242-4 du CASF)</t>
  </si>
  <si>
    <t>Points de vigilance : 
- Ce fichier est à télécharger au format .xls.
- L'attention des gestionnaires est appelée sur la complétude et la fiabilité des informations saisies dans ce cadre, afin de maintenir la qualité de la base de données collectée.</t>
  </si>
  <si>
    <r>
      <t xml:space="preserve">Ce cadre s’adresse à tous les établissements ou services qui accueillent des jeunes adultes bénéficiaires de l’article L. 242-4 du CASF (dits « Amendements Creton »), qu’ils relèvent d’un état des prévisions de recettes et de dépenses (EPRD) ou d’un budget prévisionnel (BP).
En application du XVI de l’article R. 314-105 du CASF, ces structures doivent transmettre à l’ARS le montant facturé aux conseils départementaux pour l’accueil de jeunes relevant de l’Amendement Creton au titre du dernier exercice, </t>
    </r>
    <r>
      <rPr>
        <b/>
        <sz val="10"/>
        <rFont val="Arial"/>
        <family val="2"/>
      </rPr>
      <t xml:space="preserve">avant le 31 janvier </t>
    </r>
    <r>
      <rPr>
        <sz val="10"/>
        <rFont val="Arial"/>
        <family val="2"/>
      </rPr>
      <t>de l'année en cours.</t>
    </r>
  </si>
  <si>
    <r>
      <t xml:space="preserve">Dans ce document, il convient de remplir les modèles de tableau </t>
    </r>
    <r>
      <rPr>
        <b/>
        <sz val="10"/>
        <rFont val="Arial"/>
        <family val="2"/>
      </rPr>
      <t xml:space="preserve">4B </t>
    </r>
    <r>
      <rPr>
        <sz val="10"/>
        <rFont val="Arial"/>
        <family val="2"/>
      </rPr>
      <t xml:space="preserve">(onglet  "Activité autres ESMS") et </t>
    </r>
    <r>
      <rPr>
        <b/>
        <sz val="10"/>
        <rFont val="Arial"/>
        <family val="2"/>
      </rPr>
      <t xml:space="preserve">4C </t>
    </r>
    <r>
      <rPr>
        <sz val="10"/>
        <rFont val="Arial"/>
        <family val="2"/>
      </rPr>
      <t xml:space="preserve">(onglet "Activité L.242-4 CASF") au titre du dernier exercice (N-1) et de l'exercice en cours (N). Le mode de création de ces onglets spécifiques à chaque ESSMS identifié par son n° Finess ET est expliqué dans la partie I "Fonctionnement du cadre" ci-dessous.
Ce dépôt est à effectuer dans la plateforme ImportEPRD mise à disposition par la CNSA, y compris pour les ESMS qui sont encore en environnement BP. Pour ces derniers, l’annexe activité Creton est le seul document à déposer sur cette plateforme lors d’une campagne budgétaire.  </t>
    </r>
  </si>
  <si>
    <t>Lisez-moi du cadre "Activité prévisionnelle" - Modèle type à utiliser pour le dépôt de l'annexe Activité Creton</t>
  </si>
  <si>
    <t>Dernière mise à jour : novembre 2023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</si>
</sst>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right style="thin"/>
      <top style="thin"/>
      <bottom/>
    </border>
    <border>
      <left style="thin"/>
      <right style="thin"/>
      <top/>
      <bottom/>
    </border>
    <border>
      <left/>
      <right style="thin"/>
      <top/>
      <bottom/>
    </border>
    <border>
      <left/>
      <right style="thin"/>
      <top style="double"/>
      <bottom/>
    </border>
    <border>
      <left/>
      <right style="thin"/>
      <top/>
      <bottom style="double"/>
    </border>
    <border>
      <left style="thin"/>
      <right style="thin"/>
      <top style="double"/>
      <bottom/>
    </border>
    <border>
      <left style="thin"/>
      <right style="thin"/>
      <top/>
      <bottom style="double"/>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double"/>
      <bottom style="double"/>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12">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41"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41"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41"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11" fillId="33" borderId="0" xfId="0" applyFont="1" applyFill="1" applyBorder="1" applyAlignment="1" applyProtection="1">
      <alignment vertical="top"/>
      <protection/>
    </xf>
    <xf numFmtId="41" fontId="75" fillId="33" borderId="0" xfId="0" applyNumberFormat="1" applyFont="1" applyFill="1" applyBorder="1" applyAlignment="1">
      <alignment/>
    </xf>
    <xf numFmtId="0" fontId="75" fillId="33" borderId="0" xfId="56" applyFont="1" applyFill="1">
      <alignment/>
      <protection/>
    </xf>
    <xf numFmtId="10" fontId="75" fillId="33" borderId="0" xfId="58" applyNumberFormat="1" applyFont="1" applyFill="1" applyBorder="1" applyAlignment="1">
      <alignment vertical="center"/>
    </xf>
    <xf numFmtId="41" fontId="75" fillId="33" borderId="0" xfId="0" applyNumberFormat="1" applyFont="1" applyFill="1" applyBorder="1" applyAlignment="1">
      <alignment horizontal="left" vertical="center"/>
    </xf>
    <xf numFmtId="0" fontId="75" fillId="33" borderId="34" xfId="0" applyFont="1" applyFill="1" applyBorder="1" applyAlignment="1" applyProtection="1">
      <alignment/>
      <protection/>
    </xf>
    <xf numFmtId="0" fontId="75" fillId="33" borderId="0" xfId="0" applyFont="1" applyFill="1" applyBorder="1" applyAlignment="1" applyProtection="1">
      <alignment/>
      <protection/>
    </xf>
    <xf numFmtId="9" fontId="75" fillId="33" borderId="0" xfId="58" applyFont="1" applyFill="1" applyBorder="1" applyAlignment="1" applyProtection="1">
      <alignment/>
      <protection/>
    </xf>
    <xf numFmtId="0" fontId="75" fillId="33" borderId="0" xfId="54" applyFont="1" applyFill="1" applyBorder="1" applyProtection="1">
      <alignment/>
      <protection/>
    </xf>
    <xf numFmtId="0" fontId="75" fillId="33" borderId="0" xfId="55" applyFont="1" applyFill="1" applyBorder="1" applyAlignment="1" applyProtection="1">
      <alignment horizontal="center" vertical="top" wrapText="1"/>
      <protection/>
    </xf>
    <xf numFmtId="0" fontId="75" fillId="33" borderId="11" xfId="55" applyFont="1" applyFill="1" applyBorder="1" applyAlignment="1" applyProtection="1">
      <alignment vertical="center"/>
      <protection/>
    </xf>
    <xf numFmtId="0" fontId="75" fillId="33" borderId="11" xfId="55" applyFont="1" applyFill="1" applyBorder="1" applyAlignment="1" applyProtection="1">
      <alignment horizontal="center" vertical="center" wrapText="1"/>
      <protection/>
    </xf>
    <xf numFmtId="0" fontId="75" fillId="33" borderId="0" xfId="55" applyNumberFormat="1" applyFont="1" applyFill="1" applyAlignment="1">
      <alignment horizontal="center" vertical="center" wrapText="1"/>
      <protection/>
    </xf>
    <xf numFmtId="0" fontId="75" fillId="33" borderId="0" xfId="55" applyFont="1" applyFill="1" applyAlignment="1">
      <alignment vertical="center"/>
      <protection/>
    </xf>
    <xf numFmtId="0" fontId="3" fillId="33" borderId="0" xfId="56" applyFont="1" applyFill="1" applyAlignment="1">
      <alignment horizontal="left"/>
      <protection/>
    </xf>
    <xf numFmtId="0" fontId="75" fillId="33" borderId="11" xfId="55" applyFont="1" applyFill="1" applyBorder="1" applyAlignment="1" applyProtection="1" quotePrefix="1">
      <alignment horizontal="center" vertical="center" wrapText="1"/>
      <protection/>
    </xf>
    <xf numFmtId="0" fontId="53" fillId="33" borderId="0" xfId="0" applyFont="1" applyFill="1" applyBorder="1" applyAlignment="1" quotePrefix="1">
      <alignment horizontal="left" vertical="top" wrapText="1"/>
    </xf>
    <xf numFmtId="0" fontId="53" fillId="33" borderId="0" xfId="0" applyFont="1" applyFill="1" applyBorder="1" applyAlignment="1" quotePrefix="1">
      <alignment horizontal="left" wrapText="1"/>
    </xf>
    <xf numFmtId="0" fontId="71" fillId="36" borderId="0" xfId="0" applyFont="1" applyFill="1" applyBorder="1" applyAlignment="1" applyProtection="1">
      <alignment horizontal="left" vertical="center"/>
      <protection/>
    </xf>
    <xf numFmtId="49" fontId="3" fillId="33" borderId="0" xfId="0" applyNumberFormat="1" applyFont="1" applyFill="1" applyBorder="1" applyAlignment="1" quotePrefix="1">
      <alignment horizontal="left" wrapText="1"/>
    </xf>
    <xf numFmtId="0" fontId="76" fillId="36" borderId="94" xfId="0" applyFont="1" applyFill="1" applyBorder="1" applyAlignment="1" applyProtection="1">
      <alignment horizontal="center" vertical="center" wrapText="1"/>
      <protection/>
    </xf>
    <xf numFmtId="0" fontId="76" fillId="36" borderId="95" xfId="0" applyFont="1" applyFill="1" applyBorder="1" applyAlignment="1" applyProtection="1">
      <alignment horizontal="center" vertical="center" wrapText="1"/>
      <protection/>
    </xf>
    <xf numFmtId="0" fontId="76"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76" fillId="36" borderId="0" xfId="0" applyFont="1" applyFill="1" applyBorder="1" applyAlignment="1" applyProtection="1">
      <alignment horizontal="center" vertical="center" wrapText="1"/>
      <protection/>
    </xf>
    <xf numFmtId="0" fontId="75" fillId="33" borderId="97" xfId="0" applyFont="1" applyFill="1" applyBorder="1" applyAlignment="1" quotePrefix="1">
      <alignment horizontal="left" wrapText="1"/>
    </xf>
    <xf numFmtId="0" fontId="75" fillId="33" borderId="98" xfId="0" applyFont="1" applyFill="1" applyBorder="1" applyAlignment="1" quotePrefix="1">
      <alignment horizontal="left" wrapText="1"/>
    </xf>
    <xf numFmtId="0" fontId="75" fillId="33" borderId="99" xfId="0" applyFont="1" applyFill="1" applyBorder="1" applyAlignment="1" quotePrefix="1">
      <alignment horizontal="left" wrapText="1"/>
    </xf>
    <xf numFmtId="0" fontId="3" fillId="33" borderId="0" xfId="0" applyFont="1" applyFill="1" applyBorder="1" applyAlignment="1" quotePrefix="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53" fillId="33" borderId="0" xfId="0" applyNumberFormat="1" applyFont="1" applyFill="1" applyBorder="1" applyAlignment="1" quotePrefix="1">
      <alignment horizontal="left" vertical="top" wrapText="1"/>
    </xf>
    <xf numFmtId="49" fontId="70" fillId="33" borderId="0" xfId="0" applyNumberFormat="1" applyFont="1" applyFill="1" applyBorder="1" applyAlignment="1">
      <alignment horizontal="left" wrapText="1"/>
    </xf>
    <xf numFmtId="49" fontId="53" fillId="33" borderId="0" xfId="0" applyNumberFormat="1" applyFont="1" applyFill="1" applyBorder="1" applyAlignment="1">
      <alignment horizontal="left"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3" fillId="33" borderId="10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41" fontId="2" fillId="33" borderId="15" xfId="0" applyNumberFormat="1" applyFont="1" applyFill="1" applyBorder="1" applyAlignment="1">
      <alignment horizontal="center" vertical="center" wrapText="1"/>
    </xf>
    <xf numFmtId="41" fontId="2" fillId="33" borderId="103" xfId="0" applyNumberFormat="1" applyFont="1" applyFill="1" applyBorder="1" applyAlignment="1">
      <alignment horizontal="center" vertical="center"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3" fillId="33" borderId="100" xfId="0" applyFont="1" applyFill="1" applyBorder="1" applyAlignment="1" applyProtection="1">
      <alignment horizontal="center" vertical="center" wrapText="1"/>
      <protection/>
    </xf>
    <xf numFmtId="0" fontId="3" fillId="33" borderId="101" xfId="0" applyFont="1" applyFill="1" applyBorder="1" applyAlignment="1" applyProtection="1">
      <alignment horizontal="center" vertical="center" wrapText="1"/>
      <protection/>
    </xf>
    <xf numFmtId="0" fontId="3" fillId="33" borderId="102" xfId="0" applyFont="1" applyFill="1" applyBorder="1" applyAlignment="1" applyProtection="1">
      <alignment horizontal="center" vertical="center" wrapText="1"/>
      <protection/>
    </xf>
    <xf numFmtId="0" fontId="3" fillId="33" borderId="104" xfId="0" applyFont="1" applyFill="1" applyBorder="1" applyAlignment="1">
      <alignment horizontal="center" vertical="center" wrapText="1"/>
    </xf>
    <xf numFmtId="0" fontId="3" fillId="33" borderId="105" xfId="0" applyFont="1" applyFill="1" applyBorder="1" applyAlignment="1">
      <alignment horizontal="center" vertical="center" wrapText="1"/>
    </xf>
    <xf numFmtId="0" fontId="3" fillId="33" borderId="106"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7" xfId="0" applyFont="1" applyFill="1" applyBorder="1" applyAlignment="1">
      <alignment horizontal="center" vertical="center" wrapText="1"/>
    </xf>
    <xf numFmtId="41" fontId="2" fillId="33" borderId="59" xfId="0" applyNumberFormat="1" applyFont="1" applyFill="1" applyBorder="1" applyAlignment="1">
      <alignment horizontal="center" vertical="center" wrapText="1"/>
    </xf>
    <xf numFmtId="0" fontId="3" fillId="33" borderId="108"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41" fontId="2" fillId="33" borderId="15" xfId="0" applyNumberFormat="1" applyFont="1" applyFill="1" applyBorder="1" applyAlignment="1">
      <alignment horizontal="center"/>
    </xf>
    <xf numFmtId="41" fontId="2" fillId="33" borderId="103" xfId="0" applyNumberFormat="1" applyFont="1" applyFill="1" applyBorder="1" applyAlignment="1">
      <alignment horizontal="center"/>
    </xf>
    <xf numFmtId="41" fontId="2" fillId="33" borderId="59" xfId="0" applyNumberFormat="1" applyFont="1" applyFill="1" applyBorder="1" applyAlignment="1">
      <alignment horizontal="center"/>
    </xf>
    <xf numFmtId="0" fontId="3" fillId="33" borderId="109"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10"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wrapText="1"/>
    </xf>
    <xf numFmtId="166" fontId="2" fillId="33" borderId="103"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3"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6" fillId="36" borderId="0"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11"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15" xfId="55" applyFont="1" applyFill="1" applyBorder="1" applyAlignment="1" applyProtection="1">
      <alignment horizontal="center"/>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122" xfId="55" applyFont="1" applyFill="1" applyBorder="1" applyAlignment="1" applyProtection="1">
      <alignment horizontal="center" vertical="center" wrapText="1"/>
      <protection/>
    </xf>
    <xf numFmtId="0" fontId="2" fillId="33" borderId="123" xfId="55" applyFont="1" applyFill="1" applyBorder="1" applyAlignment="1" applyProtection="1">
      <alignment horizontal="center" vertical="center" wrapText="1"/>
      <protection/>
    </xf>
    <xf numFmtId="0" fontId="2" fillId="33" borderId="124"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2" fillId="33" borderId="115"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2" fillId="33" borderId="26" xfId="55" applyNumberFormat="1" applyFont="1" applyFill="1" applyBorder="1" applyAlignment="1">
      <alignment horizontal="center" vertical="center"/>
      <protection/>
    </xf>
    <xf numFmtId="0" fontId="2" fillId="33" borderId="125"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9" xfId="55" applyFont="1" applyFill="1" applyBorder="1" applyAlignment="1">
      <alignment horizontal="center" vertical="center" wrapText="1"/>
      <protection/>
    </xf>
    <xf numFmtId="0" fontId="2" fillId="33" borderId="111" xfId="55" applyFont="1" applyFill="1" applyBorder="1" applyAlignment="1">
      <alignment horizontal="center" vertical="center" wrapText="1"/>
      <protection/>
    </xf>
    <xf numFmtId="0" fontId="2" fillId="33" borderId="126" xfId="55" applyFont="1" applyFill="1" applyBorder="1" applyAlignment="1" quotePrefix="1">
      <alignment horizontal="center" vertical="center" wrapText="1"/>
      <protection/>
    </xf>
    <xf numFmtId="0" fontId="2" fillId="33" borderId="127"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125" xfId="55" applyFont="1" applyFill="1" applyBorder="1" applyAlignment="1">
      <alignment horizontal="center" vertical="center"/>
      <protection/>
    </xf>
    <xf numFmtId="0" fontId="2" fillId="33" borderId="125" xfId="55" applyFont="1" applyFill="1" applyBorder="1" applyAlignment="1" quotePrefix="1">
      <alignment horizontal="center" vertical="center"/>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6" fillId="36" borderId="0" xfId="56" applyFont="1" applyFill="1" applyAlignment="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76"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2" fillId="33" borderId="134" xfId="55" applyFont="1" applyFill="1" applyBorder="1" applyAlignment="1" applyProtection="1">
      <alignment horizontal="center" vertical="center" wrapText="1"/>
      <protection/>
    </xf>
    <xf numFmtId="0" fontId="2" fillId="33" borderId="135" xfId="55" applyFont="1" applyFill="1" applyBorder="1" applyAlignment="1" applyProtection="1">
      <alignment horizontal="center" vertical="center" wrapText="1"/>
      <protection/>
    </xf>
    <xf numFmtId="0" fontId="2" fillId="33" borderId="136" xfId="55" applyFont="1" applyFill="1" applyBorder="1" applyAlignment="1" applyProtection="1">
      <alignment horizontal="center" vertical="center" wrapText="1"/>
      <protection/>
    </xf>
    <xf numFmtId="0" fontId="8" fillId="33" borderId="56" xfId="54" applyFont="1" applyFill="1" applyBorder="1" applyAlignment="1" applyProtection="1">
      <alignment horizontal="left" vertical="center"/>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63163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56360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9934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4605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9551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676275</xdr:rowOff>
    </xdr:to>
    <xdr:pic>
      <xdr:nvPicPr>
        <xdr:cNvPr id="2" name="Image 25">
          <a:hlinkClick r:id="rId5"/>
        </xdr:cNvPr>
        <xdr:cNvPicPr preferRelativeResize="1">
          <a:picLocks noChangeAspect="1"/>
        </xdr:cNvPicPr>
      </xdr:nvPicPr>
      <xdr:blipFill>
        <a:blip r:embed="rId1"/>
        <a:stretch>
          <a:fillRect/>
        </a:stretch>
      </xdr:blipFill>
      <xdr:spPr>
        <a:xfrm>
          <a:off x="4676775" y="2943225"/>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676275</xdr:rowOff>
    </xdr:to>
    <xdr:pic>
      <xdr:nvPicPr>
        <xdr:cNvPr id="3" name="Image 25">
          <a:hlinkClick r:id="rId7"/>
        </xdr:cNvPr>
        <xdr:cNvPicPr preferRelativeResize="1">
          <a:picLocks noChangeAspect="1"/>
        </xdr:cNvPicPr>
      </xdr:nvPicPr>
      <xdr:blipFill>
        <a:blip r:embed="rId1"/>
        <a:stretch>
          <a:fillRect/>
        </a:stretch>
      </xdr:blipFill>
      <xdr:spPr>
        <a:xfrm>
          <a:off x="9429750" y="294322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5290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6737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33700"/>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676275</xdr:rowOff>
    </xdr:to>
    <xdr:pic>
      <xdr:nvPicPr>
        <xdr:cNvPr id="7" name="Image 25">
          <a:hlinkClick r:id="rId15"/>
        </xdr:cNvPr>
        <xdr:cNvPicPr preferRelativeResize="1">
          <a:picLocks noChangeAspect="1"/>
        </xdr:cNvPicPr>
      </xdr:nvPicPr>
      <xdr:blipFill>
        <a:blip r:embed="rId1"/>
        <a:stretch>
          <a:fillRect/>
        </a:stretch>
      </xdr:blipFill>
      <xdr:spPr>
        <a:xfrm>
          <a:off x="6800850" y="294322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09950"/>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720090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tabSelected="1"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5">
      <c r="A1" s="365"/>
      <c r="B1" s="444" t="s">
        <v>269</v>
      </c>
      <c r="C1" s="366"/>
      <c r="D1" s="366"/>
      <c r="E1" s="366"/>
      <c r="F1" s="366"/>
      <c r="G1" s="366"/>
      <c r="H1" s="366"/>
      <c r="I1" s="366"/>
      <c r="J1" s="366"/>
      <c r="K1" s="366"/>
      <c r="L1" s="366"/>
      <c r="M1" s="367"/>
    </row>
    <row r="2" spans="1:13" ht="31.5" customHeight="1">
      <c r="A2" s="165"/>
      <c r="B2" s="540" t="s">
        <v>268</v>
      </c>
      <c r="C2" s="540"/>
      <c r="D2" s="540"/>
      <c r="E2" s="540"/>
      <c r="F2" s="540"/>
      <c r="G2" s="540"/>
      <c r="H2" s="540"/>
      <c r="I2" s="540"/>
      <c r="J2" s="540"/>
      <c r="K2" s="540"/>
      <c r="L2" s="540"/>
      <c r="M2" s="162"/>
    </row>
    <row r="3" spans="1:13" ht="15.75" thickBot="1">
      <c r="A3" s="165"/>
      <c r="B3" s="166"/>
      <c r="C3" s="166"/>
      <c r="D3" s="166"/>
      <c r="E3" s="166"/>
      <c r="F3" s="166"/>
      <c r="G3" s="166"/>
      <c r="H3" s="166"/>
      <c r="I3" s="166"/>
      <c r="J3" s="166"/>
      <c r="K3" s="166"/>
      <c r="L3" s="166"/>
      <c r="M3" s="162"/>
    </row>
    <row r="4" spans="1:13" ht="45.75" customHeight="1" thickBot="1">
      <c r="A4" s="165"/>
      <c r="B4" s="166"/>
      <c r="C4" s="541" t="s">
        <v>265</v>
      </c>
      <c r="D4" s="542"/>
      <c r="E4" s="542"/>
      <c r="F4" s="542"/>
      <c r="G4" s="542"/>
      <c r="H4" s="542"/>
      <c r="I4" s="542"/>
      <c r="J4" s="542"/>
      <c r="K4" s="542"/>
      <c r="L4" s="543"/>
      <c r="M4" s="162"/>
    </row>
    <row r="5" spans="1:13" ht="57.75" customHeight="1">
      <c r="A5" s="165"/>
      <c r="B5" s="166"/>
      <c r="C5" s="544" t="s">
        <v>266</v>
      </c>
      <c r="D5" s="544"/>
      <c r="E5" s="544"/>
      <c r="F5" s="544"/>
      <c r="G5" s="544"/>
      <c r="H5" s="544"/>
      <c r="I5" s="544"/>
      <c r="J5" s="544"/>
      <c r="K5" s="544"/>
      <c r="L5" s="544"/>
      <c r="M5" s="162"/>
    </row>
    <row r="6" spans="1:13" ht="64.5" customHeight="1">
      <c r="A6" s="165"/>
      <c r="B6" s="166"/>
      <c r="C6" s="544" t="s">
        <v>267</v>
      </c>
      <c r="D6" s="544"/>
      <c r="E6" s="544"/>
      <c r="F6" s="544"/>
      <c r="G6" s="544"/>
      <c r="H6" s="544"/>
      <c r="I6" s="544"/>
      <c r="J6" s="544"/>
      <c r="K6" s="544"/>
      <c r="L6" s="544"/>
      <c r="M6" s="162"/>
    </row>
    <row r="7" spans="1:13" ht="74.25" customHeight="1">
      <c r="A7" s="165"/>
      <c r="B7" s="166"/>
      <c r="C7" s="544" t="s">
        <v>261</v>
      </c>
      <c r="D7" s="544"/>
      <c r="E7" s="544"/>
      <c r="F7" s="544"/>
      <c r="G7" s="544"/>
      <c r="H7" s="544"/>
      <c r="I7" s="544"/>
      <c r="J7" s="544"/>
      <c r="K7" s="544"/>
      <c r="L7" s="544"/>
      <c r="M7" s="162"/>
    </row>
    <row r="8" spans="1:13" ht="15">
      <c r="A8" s="165"/>
      <c r="B8" s="166"/>
      <c r="C8" s="166"/>
      <c r="D8" s="166"/>
      <c r="E8" s="166"/>
      <c r="F8" s="166"/>
      <c r="G8" s="166"/>
      <c r="H8" s="166"/>
      <c r="I8" s="166"/>
      <c r="J8" s="166"/>
      <c r="K8" s="166"/>
      <c r="L8" s="166"/>
      <c r="M8" s="162"/>
    </row>
    <row r="9" spans="1:13" ht="15">
      <c r="A9" s="165"/>
      <c r="B9" s="166"/>
      <c r="C9" s="368" t="s">
        <v>147</v>
      </c>
      <c r="D9" s="369"/>
      <c r="E9" s="369"/>
      <c r="F9" s="369"/>
      <c r="G9" s="369"/>
      <c r="H9" s="370"/>
      <c r="I9" s="370"/>
      <c r="J9" s="370"/>
      <c r="K9" s="370"/>
      <c r="L9" s="370"/>
      <c r="M9" s="162"/>
    </row>
    <row r="10" spans="1:13" ht="15">
      <c r="A10" s="165"/>
      <c r="B10" s="166"/>
      <c r="C10" s="371"/>
      <c r="D10" s="370"/>
      <c r="E10" s="370"/>
      <c r="F10" s="370"/>
      <c r="G10" s="370"/>
      <c r="H10" s="370"/>
      <c r="I10" s="370"/>
      <c r="J10" s="370"/>
      <c r="K10" s="370"/>
      <c r="L10" s="370"/>
      <c r="M10" s="162"/>
    </row>
    <row r="11" spans="1:13" ht="15" customHeight="1">
      <c r="A11" s="165"/>
      <c r="B11" s="166"/>
      <c r="C11" s="534" t="s">
        <v>166</v>
      </c>
      <c r="D11" s="534"/>
      <c r="E11" s="534"/>
      <c r="F11" s="534"/>
      <c r="G11" s="534"/>
      <c r="H11" s="534"/>
      <c r="I11" s="534"/>
      <c r="J11" s="534"/>
      <c r="K11" s="534"/>
      <c r="L11" s="534"/>
      <c r="M11" s="162"/>
    </row>
    <row r="12" spans="1:13" ht="15" customHeight="1">
      <c r="A12" s="165"/>
      <c r="B12" s="166"/>
      <c r="C12" s="534" t="s">
        <v>167</v>
      </c>
      <c r="D12" s="534"/>
      <c r="E12" s="534"/>
      <c r="F12" s="534"/>
      <c r="G12" s="534"/>
      <c r="H12" s="534"/>
      <c r="I12" s="534"/>
      <c r="J12" s="534"/>
      <c r="K12" s="534"/>
      <c r="L12" s="534"/>
      <c r="M12" s="162"/>
    </row>
    <row r="13" spans="1:13" ht="18.75" customHeight="1">
      <c r="A13" s="165"/>
      <c r="B13" s="166"/>
      <c r="C13" s="372" t="s">
        <v>171</v>
      </c>
      <c r="D13" s="370"/>
      <c r="E13" s="370"/>
      <c r="F13" s="370"/>
      <c r="G13" s="370"/>
      <c r="H13" s="370"/>
      <c r="I13" s="370"/>
      <c r="J13" s="370"/>
      <c r="K13" s="370"/>
      <c r="L13" s="370"/>
      <c r="M13" s="162"/>
    </row>
    <row r="14" spans="1:13" ht="15" customHeight="1">
      <c r="A14" s="165"/>
      <c r="B14" s="166"/>
      <c r="C14" s="534" t="s">
        <v>168</v>
      </c>
      <c r="D14" s="534"/>
      <c r="E14" s="534"/>
      <c r="F14" s="534"/>
      <c r="G14" s="534"/>
      <c r="H14" s="534"/>
      <c r="I14" s="534"/>
      <c r="J14" s="534"/>
      <c r="K14" s="534"/>
      <c r="L14" s="534"/>
      <c r="M14" s="162"/>
    </row>
    <row r="15" spans="1:13" ht="15" customHeight="1">
      <c r="A15" s="165"/>
      <c r="B15" s="166"/>
      <c r="C15" s="534" t="s">
        <v>169</v>
      </c>
      <c r="D15" s="534"/>
      <c r="E15" s="534"/>
      <c r="F15" s="534"/>
      <c r="G15" s="534"/>
      <c r="H15" s="534"/>
      <c r="I15" s="534"/>
      <c r="J15" s="534"/>
      <c r="K15" s="534"/>
      <c r="L15" s="534"/>
      <c r="M15" s="162"/>
    </row>
    <row r="16" spans="1:13" ht="15">
      <c r="A16" s="165"/>
      <c r="B16" s="166"/>
      <c r="C16" s="371"/>
      <c r="D16" s="370"/>
      <c r="E16" s="370"/>
      <c r="F16" s="370"/>
      <c r="G16" s="370"/>
      <c r="H16" s="370"/>
      <c r="I16" s="370"/>
      <c r="J16" s="370"/>
      <c r="K16" s="370"/>
      <c r="L16" s="370"/>
      <c r="M16" s="162"/>
    </row>
    <row r="17" spans="1:13" ht="15" customHeight="1">
      <c r="A17" s="165"/>
      <c r="B17" s="166"/>
      <c r="C17" s="545" t="s">
        <v>148</v>
      </c>
      <c r="D17" s="545"/>
      <c r="E17" s="545"/>
      <c r="F17" s="545"/>
      <c r="G17" s="545"/>
      <c r="H17" s="545"/>
      <c r="I17" s="545"/>
      <c r="J17" s="545"/>
      <c r="K17" s="545"/>
      <c r="L17" s="545"/>
      <c r="M17" s="162"/>
    </row>
    <row r="18" spans="1:13" ht="15">
      <c r="A18" s="165"/>
      <c r="B18" s="166"/>
      <c r="C18" s="372" t="s">
        <v>149</v>
      </c>
      <c r="D18" s="372"/>
      <c r="E18" s="372"/>
      <c r="F18" s="372"/>
      <c r="G18" s="372"/>
      <c r="H18" s="372"/>
      <c r="I18" s="372"/>
      <c r="J18" s="372"/>
      <c r="K18" s="372"/>
      <c r="L18" s="372"/>
      <c r="M18" s="162"/>
    </row>
    <row r="19" spans="1:13" ht="15">
      <c r="A19" s="165"/>
      <c r="B19" s="166"/>
      <c r="C19" s="373" t="s">
        <v>150</v>
      </c>
      <c r="D19" s="372"/>
      <c r="E19" s="372"/>
      <c r="F19" s="372"/>
      <c r="G19" s="372"/>
      <c r="H19" s="372"/>
      <c r="I19" s="372"/>
      <c r="J19" s="372"/>
      <c r="K19" s="372"/>
      <c r="L19" s="372"/>
      <c r="M19" s="162"/>
    </row>
    <row r="20" spans="1:13" ht="15.75">
      <c r="A20" s="165"/>
      <c r="B20" s="166"/>
      <c r="C20" s="373" t="s">
        <v>151</v>
      </c>
      <c r="D20" s="372"/>
      <c r="E20" s="372"/>
      <c r="F20" s="372"/>
      <c r="G20" s="372"/>
      <c r="H20" s="372"/>
      <c r="I20" s="372"/>
      <c r="J20" s="372"/>
      <c r="K20" s="372"/>
      <c r="L20" s="372"/>
      <c r="M20" s="162"/>
    </row>
    <row r="21" spans="1:13" ht="15" customHeight="1">
      <c r="A21" s="165"/>
      <c r="B21" s="166"/>
      <c r="C21" s="546" t="s">
        <v>152</v>
      </c>
      <c r="D21" s="546"/>
      <c r="E21" s="546"/>
      <c r="F21" s="546"/>
      <c r="G21" s="546"/>
      <c r="H21" s="546"/>
      <c r="I21" s="546"/>
      <c r="J21" s="546"/>
      <c r="K21" s="546"/>
      <c r="L21" s="546"/>
      <c r="M21" s="162"/>
    </row>
    <row r="22" spans="1:13" ht="15">
      <c r="A22" s="165"/>
      <c r="B22" s="166"/>
      <c r="C22" s="372" t="s">
        <v>153</v>
      </c>
      <c r="D22" s="372"/>
      <c r="E22" s="372"/>
      <c r="F22" s="372"/>
      <c r="G22" s="372"/>
      <c r="H22" s="372"/>
      <c r="I22" s="372"/>
      <c r="J22" s="372"/>
      <c r="K22" s="372"/>
      <c r="L22" s="372"/>
      <c r="M22" s="162"/>
    </row>
    <row r="23" spans="1:13" ht="15">
      <c r="A23" s="165"/>
      <c r="B23" s="166"/>
      <c r="C23" s="373" t="s">
        <v>154</v>
      </c>
      <c r="D23" s="372"/>
      <c r="E23" s="372"/>
      <c r="F23" s="372"/>
      <c r="G23" s="372"/>
      <c r="H23" s="372"/>
      <c r="I23" s="372"/>
      <c r="J23" s="372"/>
      <c r="K23" s="372"/>
      <c r="L23" s="372"/>
      <c r="M23" s="162"/>
    </row>
    <row r="24" spans="1:13" ht="15.75">
      <c r="A24" s="165"/>
      <c r="B24" s="166"/>
      <c r="C24" s="373" t="s">
        <v>151</v>
      </c>
      <c r="D24" s="372"/>
      <c r="E24" s="372"/>
      <c r="F24" s="372"/>
      <c r="G24" s="372"/>
      <c r="H24" s="372"/>
      <c r="I24" s="372"/>
      <c r="J24" s="372"/>
      <c r="K24" s="372"/>
      <c r="L24" s="372"/>
      <c r="M24" s="162"/>
    </row>
    <row r="25" spans="1:13" ht="15">
      <c r="A25" s="165"/>
      <c r="B25" s="166"/>
      <c r="C25" s="373" t="s">
        <v>155</v>
      </c>
      <c r="D25" s="372"/>
      <c r="E25" s="372"/>
      <c r="F25" s="372"/>
      <c r="G25" s="372"/>
      <c r="H25" s="372"/>
      <c r="I25" s="372"/>
      <c r="J25" s="372"/>
      <c r="K25" s="372"/>
      <c r="L25" s="372"/>
      <c r="M25" s="162"/>
    </row>
    <row r="26" spans="1:13" ht="15">
      <c r="A26" s="165"/>
      <c r="B26" s="166"/>
      <c r="C26" s="372" t="s">
        <v>156</v>
      </c>
      <c r="D26" s="372"/>
      <c r="E26" s="372"/>
      <c r="F26" s="372"/>
      <c r="G26" s="372"/>
      <c r="H26" s="372"/>
      <c r="I26" s="372"/>
      <c r="J26" s="372"/>
      <c r="K26" s="372"/>
      <c r="L26" s="372"/>
      <c r="M26" s="162"/>
    </row>
    <row r="27" spans="1:13" ht="15">
      <c r="A27" s="165"/>
      <c r="B27" s="166"/>
      <c r="C27" s="372"/>
      <c r="D27" s="372"/>
      <c r="E27" s="372"/>
      <c r="F27" s="372"/>
      <c r="G27" s="372"/>
      <c r="H27" s="372"/>
      <c r="I27" s="372"/>
      <c r="J27" s="372"/>
      <c r="K27" s="372"/>
      <c r="L27" s="372"/>
      <c r="M27" s="162"/>
    </row>
    <row r="28" spans="1:13" ht="15">
      <c r="A28" s="165"/>
      <c r="B28" s="166"/>
      <c r="C28" s="380" t="s">
        <v>163</v>
      </c>
      <c r="D28" s="372"/>
      <c r="E28" s="372"/>
      <c r="F28" s="372"/>
      <c r="G28" s="372"/>
      <c r="H28" s="372"/>
      <c r="I28" s="372"/>
      <c r="J28" s="372"/>
      <c r="K28" s="372"/>
      <c r="L28" s="372"/>
      <c r="M28" s="162"/>
    </row>
    <row r="29" spans="1:13" ht="29.25" customHeight="1">
      <c r="A29" s="165"/>
      <c r="B29" s="166"/>
      <c r="C29" s="547" t="s">
        <v>164</v>
      </c>
      <c r="D29" s="547"/>
      <c r="E29" s="547"/>
      <c r="F29" s="547"/>
      <c r="G29" s="547"/>
      <c r="H29" s="547"/>
      <c r="I29" s="547"/>
      <c r="J29" s="547"/>
      <c r="K29" s="547"/>
      <c r="L29" s="547"/>
      <c r="M29" s="162"/>
    </row>
    <row r="30" spans="1:13" ht="15">
      <c r="A30" s="165"/>
      <c r="B30" s="166"/>
      <c r="C30" s="372"/>
      <c r="D30" s="372"/>
      <c r="E30" s="372"/>
      <c r="F30" s="372"/>
      <c r="G30" s="372"/>
      <c r="H30" s="372"/>
      <c r="I30" s="372"/>
      <c r="J30" s="372"/>
      <c r="K30" s="372"/>
      <c r="L30" s="372"/>
      <c r="M30" s="162"/>
    </row>
    <row r="31" spans="1:13" ht="15">
      <c r="A31" s="165"/>
      <c r="B31" s="166"/>
      <c r="C31" s="368" t="s">
        <v>157</v>
      </c>
      <c r="D31" s="368"/>
      <c r="E31" s="368"/>
      <c r="F31" s="368"/>
      <c r="G31" s="368"/>
      <c r="H31" s="370"/>
      <c r="I31" s="370"/>
      <c r="J31" s="370"/>
      <c r="K31" s="370"/>
      <c r="L31" s="370"/>
      <c r="M31" s="162"/>
    </row>
    <row r="32" spans="1:13" ht="33.75" customHeight="1">
      <c r="A32" s="165"/>
      <c r="B32" s="166"/>
      <c r="C32" s="551" t="s">
        <v>244</v>
      </c>
      <c r="D32" s="551"/>
      <c r="E32" s="551"/>
      <c r="F32" s="551"/>
      <c r="G32" s="551"/>
      <c r="H32" s="551"/>
      <c r="I32" s="551"/>
      <c r="J32" s="551"/>
      <c r="K32" s="551"/>
      <c r="L32" s="551"/>
      <c r="M32" s="162"/>
    </row>
    <row r="33" spans="1:13" ht="15">
      <c r="A33" s="165"/>
      <c r="B33" s="166"/>
      <c r="C33" s="375" t="s">
        <v>173</v>
      </c>
      <c r="D33" s="370"/>
      <c r="E33" s="370"/>
      <c r="F33" s="370"/>
      <c r="G33" s="370"/>
      <c r="H33" s="370"/>
      <c r="I33" s="370"/>
      <c r="J33" s="370"/>
      <c r="K33" s="370"/>
      <c r="L33" s="370"/>
      <c r="M33" s="162"/>
    </row>
    <row r="34" spans="1:13" ht="15">
      <c r="A34" s="165"/>
      <c r="B34" s="166"/>
      <c r="C34" s="374" t="s">
        <v>158</v>
      </c>
      <c r="D34" s="375"/>
      <c r="E34" s="375"/>
      <c r="F34" s="370"/>
      <c r="G34" s="370"/>
      <c r="H34" s="370"/>
      <c r="I34" s="370"/>
      <c r="J34" s="370"/>
      <c r="K34" s="370"/>
      <c r="L34" s="370"/>
      <c r="M34" s="162"/>
    </row>
    <row r="35" spans="1:13" ht="28.5" customHeight="1">
      <c r="A35" s="165"/>
      <c r="B35" s="166"/>
      <c r="C35" s="548" t="s">
        <v>245</v>
      </c>
      <c r="D35" s="548"/>
      <c r="E35" s="548"/>
      <c r="F35" s="548"/>
      <c r="G35" s="548"/>
      <c r="H35" s="548"/>
      <c r="I35" s="548"/>
      <c r="J35" s="548"/>
      <c r="K35" s="548"/>
      <c r="L35" s="548"/>
      <c r="M35" s="162"/>
    </row>
    <row r="36" spans="1:13" ht="15">
      <c r="A36" s="165"/>
      <c r="B36" s="166"/>
      <c r="C36" s="374" t="s">
        <v>159</v>
      </c>
      <c r="D36" s="375"/>
      <c r="E36" s="375"/>
      <c r="F36" s="370"/>
      <c r="G36" s="370"/>
      <c r="H36" s="370"/>
      <c r="I36" s="370"/>
      <c r="J36" s="370"/>
      <c r="K36" s="370"/>
      <c r="L36" s="370"/>
      <c r="M36" s="162"/>
    </row>
    <row r="37" spans="1:13" ht="15">
      <c r="A37" s="165"/>
      <c r="B37" s="166"/>
      <c r="C37" s="374" t="s">
        <v>246</v>
      </c>
      <c r="D37" s="375"/>
      <c r="E37" s="375"/>
      <c r="F37" s="370"/>
      <c r="G37" s="370"/>
      <c r="H37" s="370"/>
      <c r="I37" s="370"/>
      <c r="J37" s="370"/>
      <c r="K37" s="370"/>
      <c r="L37" s="370"/>
      <c r="M37" s="162"/>
    </row>
    <row r="38" spans="1:13" ht="15">
      <c r="A38" s="165"/>
      <c r="B38" s="166"/>
      <c r="C38" s="374" t="s">
        <v>247</v>
      </c>
      <c r="D38" s="375"/>
      <c r="E38" s="375"/>
      <c r="F38" s="370"/>
      <c r="G38" s="370"/>
      <c r="H38" s="370"/>
      <c r="I38" s="370"/>
      <c r="J38" s="370"/>
      <c r="K38" s="370"/>
      <c r="L38" s="370"/>
      <c r="M38" s="162"/>
    </row>
    <row r="39" spans="1:13" ht="15">
      <c r="A39" s="165"/>
      <c r="B39" s="166"/>
      <c r="C39" s="374" t="s">
        <v>262</v>
      </c>
      <c r="D39" s="375"/>
      <c r="E39" s="375"/>
      <c r="F39" s="370"/>
      <c r="G39" s="370"/>
      <c r="H39" s="370"/>
      <c r="I39" s="370"/>
      <c r="J39" s="370"/>
      <c r="K39" s="370"/>
      <c r="L39" s="370"/>
      <c r="M39" s="162"/>
    </row>
    <row r="40" spans="1:13" ht="54" customHeight="1">
      <c r="A40" s="165"/>
      <c r="B40" s="166"/>
      <c r="C40" s="550" t="s">
        <v>263</v>
      </c>
      <c r="D40" s="550"/>
      <c r="E40" s="550"/>
      <c r="F40" s="550"/>
      <c r="G40" s="550"/>
      <c r="H40" s="550"/>
      <c r="I40" s="550"/>
      <c r="J40" s="550"/>
      <c r="K40" s="550"/>
      <c r="L40" s="550"/>
      <c r="M40" s="162"/>
    </row>
    <row r="41" spans="1:13" ht="15">
      <c r="A41" s="165"/>
      <c r="B41" s="166"/>
      <c r="C41" s="370"/>
      <c r="D41" s="370"/>
      <c r="E41" s="370"/>
      <c r="F41" s="370"/>
      <c r="G41" s="370"/>
      <c r="H41" s="370"/>
      <c r="I41" s="370"/>
      <c r="J41" s="370"/>
      <c r="K41" s="370"/>
      <c r="L41" s="370"/>
      <c r="M41" s="162"/>
    </row>
    <row r="42" spans="1:13" ht="15" customHeight="1">
      <c r="A42" s="165"/>
      <c r="B42" s="166"/>
      <c r="C42" s="368" t="s">
        <v>160</v>
      </c>
      <c r="D42" s="368"/>
      <c r="E42" s="368"/>
      <c r="F42" s="368"/>
      <c r="G42" s="368"/>
      <c r="H42" s="370"/>
      <c r="I42" s="370"/>
      <c r="J42" s="370"/>
      <c r="K42" s="370"/>
      <c r="L42" s="370"/>
      <c r="M42" s="162"/>
    </row>
    <row r="43" spans="1:13" ht="15">
      <c r="A43" s="165"/>
      <c r="B43" s="166"/>
      <c r="C43" s="370"/>
      <c r="D43" s="370"/>
      <c r="E43" s="370"/>
      <c r="F43" s="370"/>
      <c r="G43" s="370"/>
      <c r="H43" s="370"/>
      <c r="I43" s="370"/>
      <c r="J43" s="370"/>
      <c r="K43" s="370"/>
      <c r="L43" s="370"/>
      <c r="M43" s="162"/>
    </row>
    <row r="44" spans="1:13" ht="15" customHeight="1">
      <c r="A44" s="165"/>
      <c r="B44" s="166"/>
      <c r="C44" s="549" t="s">
        <v>165</v>
      </c>
      <c r="D44" s="549"/>
      <c r="E44" s="549"/>
      <c r="F44" s="549"/>
      <c r="G44" s="549"/>
      <c r="H44" s="549"/>
      <c r="I44" s="549"/>
      <c r="J44" s="549"/>
      <c r="K44" s="549"/>
      <c r="L44" s="549"/>
      <c r="M44" s="162"/>
    </row>
    <row r="45" spans="1:13" ht="15" customHeight="1">
      <c r="A45" s="165"/>
      <c r="B45" s="166"/>
      <c r="C45" s="549" t="s">
        <v>248</v>
      </c>
      <c r="D45" s="549"/>
      <c r="E45" s="549"/>
      <c r="F45" s="549"/>
      <c r="G45" s="549"/>
      <c r="H45" s="549"/>
      <c r="I45" s="549"/>
      <c r="J45" s="549"/>
      <c r="K45" s="549"/>
      <c r="L45" s="549"/>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52" t="s">
        <v>161</v>
      </c>
      <c r="D47" s="552"/>
      <c r="E47" s="552"/>
      <c r="F47" s="552"/>
      <c r="G47" s="552"/>
      <c r="H47" s="552"/>
      <c r="I47" s="552"/>
      <c r="J47" s="552"/>
      <c r="K47" s="552"/>
      <c r="L47" s="552"/>
      <c r="M47" s="162"/>
    </row>
    <row r="48" spans="1:13" ht="15" customHeight="1">
      <c r="A48" s="165"/>
      <c r="B48" s="166"/>
      <c r="C48" s="552" t="s">
        <v>162</v>
      </c>
      <c r="D48" s="552"/>
      <c r="E48" s="552"/>
      <c r="F48" s="552"/>
      <c r="G48" s="552"/>
      <c r="H48" s="552"/>
      <c r="I48" s="552"/>
      <c r="J48" s="552"/>
      <c r="K48" s="552"/>
      <c r="L48" s="552"/>
      <c r="M48" s="162"/>
    </row>
    <row r="49" spans="1:13" ht="15">
      <c r="A49" s="165"/>
      <c r="B49" s="166"/>
      <c r="C49" s="552"/>
      <c r="D49" s="552"/>
      <c r="E49" s="552"/>
      <c r="F49" s="552"/>
      <c r="G49" s="552"/>
      <c r="H49" s="552"/>
      <c r="I49" s="552"/>
      <c r="J49" s="552"/>
      <c r="K49" s="552"/>
      <c r="L49" s="552"/>
      <c r="M49" s="162"/>
    </row>
    <row r="50" spans="1:13" ht="1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75" thickBot="1"/>
    <row r="54" spans="1:13" s="156" customFormat="1" ht="15.75" thickBot="1">
      <c r="A54" s="153"/>
      <c r="B54" s="154"/>
      <c r="C54" s="154"/>
      <c r="D54" s="154"/>
      <c r="E54" s="154"/>
      <c r="F54" s="154"/>
      <c r="G54" s="154"/>
      <c r="H54" s="154"/>
      <c r="I54" s="154"/>
      <c r="J54" s="154"/>
      <c r="K54" s="154"/>
      <c r="L54" s="154"/>
      <c r="M54" s="155"/>
    </row>
    <row r="55" spans="1:13" s="156" customFormat="1" ht="31.5" customHeight="1" thickBot="1">
      <c r="A55" s="157"/>
      <c r="B55" s="535" t="s">
        <v>101</v>
      </c>
      <c r="C55" s="536"/>
      <c r="D55" s="536"/>
      <c r="E55" s="536"/>
      <c r="F55" s="536"/>
      <c r="G55" s="536"/>
      <c r="H55" s="536"/>
      <c r="I55" s="536"/>
      <c r="J55" s="536"/>
      <c r="K55" s="536"/>
      <c r="L55" s="537"/>
      <c r="M55" s="158"/>
    </row>
    <row r="56" spans="1:13" s="156" customFormat="1" ht="15">
      <c r="A56" s="157"/>
      <c r="B56" s="159"/>
      <c r="C56" s="159"/>
      <c r="D56" s="159"/>
      <c r="E56" s="159"/>
      <c r="F56" s="159"/>
      <c r="G56" s="159"/>
      <c r="H56" s="159"/>
      <c r="I56" s="159"/>
      <c r="J56" s="159"/>
      <c r="K56" s="159"/>
      <c r="L56" s="159"/>
      <c r="M56" s="158"/>
    </row>
    <row r="57" spans="1:13" ht="15">
      <c r="A57" s="160"/>
      <c r="B57" s="161">
        <v>1</v>
      </c>
      <c r="C57" s="533" t="s">
        <v>102</v>
      </c>
      <c r="D57" s="533"/>
      <c r="E57" s="533"/>
      <c r="F57" s="533"/>
      <c r="G57" s="533"/>
      <c r="H57" s="533"/>
      <c r="I57" s="151"/>
      <c r="J57" s="151"/>
      <c r="K57" s="151"/>
      <c r="L57" s="151"/>
      <c r="M57" s="162"/>
    </row>
    <row r="58" spans="1:13" ht="42.75" customHeight="1">
      <c r="A58" s="160"/>
      <c r="B58" s="163"/>
      <c r="C58" s="532" t="s">
        <v>249</v>
      </c>
      <c r="D58" s="532"/>
      <c r="E58" s="532"/>
      <c r="F58" s="532"/>
      <c r="G58" s="532"/>
      <c r="H58" s="532"/>
      <c r="I58" s="532"/>
      <c r="J58" s="532"/>
      <c r="K58" s="532"/>
      <c r="L58" s="532"/>
      <c r="M58" s="162"/>
    </row>
    <row r="59" spans="1:13" ht="15">
      <c r="A59" s="160"/>
      <c r="B59" s="163"/>
      <c r="C59" s="164"/>
      <c r="D59" s="151"/>
      <c r="E59" s="151"/>
      <c r="F59" s="151"/>
      <c r="G59" s="151"/>
      <c r="H59" s="151"/>
      <c r="I59" s="151"/>
      <c r="J59" s="151"/>
      <c r="K59" s="151"/>
      <c r="L59" s="151"/>
      <c r="M59" s="162"/>
    </row>
    <row r="60" spans="1:13" ht="15">
      <c r="A60" s="160"/>
      <c r="B60" s="161">
        <v>2</v>
      </c>
      <c r="C60" s="533" t="s">
        <v>103</v>
      </c>
      <c r="D60" s="533"/>
      <c r="E60" s="533"/>
      <c r="F60" s="533"/>
      <c r="G60" s="533"/>
      <c r="H60" s="533"/>
      <c r="I60" s="151"/>
      <c r="J60" s="151"/>
      <c r="K60" s="151"/>
      <c r="L60" s="151"/>
      <c r="M60" s="162"/>
    </row>
    <row r="61" spans="1:13" ht="15" customHeight="1">
      <c r="A61" s="160"/>
      <c r="B61" s="163"/>
      <c r="C61" s="532" t="s">
        <v>112</v>
      </c>
      <c r="D61" s="532"/>
      <c r="E61" s="532"/>
      <c r="F61" s="532"/>
      <c r="G61" s="532"/>
      <c r="H61" s="532"/>
      <c r="I61" s="532"/>
      <c r="J61" s="532"/>
      <c r="K61" s="532"/>
      <c r="L61" s="532"/>
      <c r="M61" s="162"/>
    </row>
    <row r="62" spans="1:13" ht="15">
      <c r="A62" s="160"/>
      <c r="B62" s="163"/>
      <c r="C62" s="151"/>
      <c r="D62" s="151"/>
      <c r="E62" s="151"/>
      <c r="F62" s="151"/>
      <c r="G62" s="151"/>
      <c r="H62" s="151"/>
      <c r="I62" s="151"/>
      <c r="J62" s="151"/>
      <c r="K62" s="151"/>
      <c r="L62" s="151"/>
      <c r="M62" s="162"/>
    </row>
    <row r="63" spans="1:13" ht="15">
      <c r="A63" s="160"/>
      <c r="B63" s="161">
        <v>3</v>
      </c>
      <c r="C63" s="533" t="s">
        <v>104</v>
      </c>
      <c r="D63" s="533"/>
      <c r="E63" s="533"/>
      <c r="F63" s="533"/>
      <c r="G63" s="533"/>
      <c r="H63" s="533"/>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174</v>
      </c>
      <c r="E65" s="151"/>
      <c r="F65" s="151"/>
      <c r="G65" s="151"/>
      <c r="H65" s="151"/>
      <c r="I65" s="151"/>
      <c r="J65" s="151"/>
      <c r="K65" s="151"/>
      <c r="L65" s="151"/>
      <c r="M65" s="162"/>
    </row>
    <row r="66" spans="1:13" ht="25.5" customHeight="1">
      <c r="A66" s="160"/>
      <c r="B66" s="163"/>
      <c r="C66" s="151"/>
      <c r="D66" s="538" t="s">
        <v>113</v>
      </c>
      <c r="E66" s="538"/>
      <c r="F66" s="538"/>
      <c r="G66" s="538"/>
      <c r="H66" s="538"/>
      <c r="I66" s="538"/>
      <c r="J66" s="538"/>
      <c r="K66" s="538"/>
      <c r="L66" s="538"/>
      <c r="M66" s="162"/>
    </row>
    <row r="67" spans="1:13" ht="15">
      <c r="A67" s="160"/>
      <c r="B67" s="163"/>
      <c r="C67" s="151"/>
      <c r="D67" s="151"/>
      <c r="E67" s="151"/>
      <c r="F67" s="151"/>
      <c r="G67" s="151"/>
      <c r="H67" s="151"/>
      <c r="I67" s="151"/>
      <c r="J67" s="151"/>
      <c r="K67" s="151"/>
      <c r="L67" s="151"/>
      <c r="M67" s="162"/>
    </row>
    <row r="68" spans="1:13" ht="15">
      <c r="A68" s="160"/>
      <c r="B68" s="161">
        <v>4</v>
      </c>
      <c r="C68" s="533" t="s">
        <v>106</v>
      </c>
      <c r="D68" s="533"/>
      <c r="E68" s="533"/>
      <c r="F68" s="533"/>
      <c r="G68" s="533"/>
      <c r="H68" s="533"/>
      <c r="I68" s="151"/>
      <c r="J68" s="151"/>
      <c r="K68" s="151"/>
      <c r="L68" s="151"/>
      <c r="M68" s="162"/>
    </row>
    <row r="69" spans="1:13" ht="15">
      <c r="A69" s="160"/>
      <c r="B69" s="163"/>
      <c r="C69" s="164" t="s">
        <v>107</v>
      </c>
      <c r="D69" s="151"/>
      <c r="E69" s="151"/>
      <c r="F69" s="151"/>
      <c r="G69" s="151"/>
      <c r="H69" s="151"/>
      <c r="I69" s="151"/>
      <c r="J69" s="151"/>
      <c r="K69" s="151"/>
      <c r="L69" s="151"/>
      <c r="M69" s="162"/>
    </row>
    <row r="70" spans="1:13" ht="15">
      <c r="A70" s="160"/>
      <c r="B70" s="163"/>
      <c r="C70" s="151" t="s">
        <v>250</v>
      </c>
      <c r="D70" s="151"/>
      <c r="E70" s="151"/>
      <c r="F70" s="151"/>
      <c r="G70" s="151"/>
      <c r="H70" s="151"/>
      <c r="I70" s="151"/>
      <c r="J70" s="151"/>
      <c r="K70" s="151"/>
      <c r="L70" s="151"/>
      <c r="M70" s="162"/>
    </row>
    <row r="71" spans="1:13" ht="15">
      <c r="A71" s="160"/>
      <c r="B71" s="163"/>
      <c r="C71" s="151" t="s">
        <v>134</v>
      </c>
      <c r="D71" s="151"/>
      <c r="E71" s="151"/>
      <c r="F71" s="151"/>
      <c r="G71" s="151"/>
      <c r="H71" s="151"/>
      <c r="I71" s="151"/>
      <c r="J71" s="151"/>
      <c r="K71" s="151"/>
      <c r="L71" s="151"/>
      <c r="M71" s="162"/>
    </row>
    <row r="72" spans="1:13" ht="15">
      <c r="A72" s="165"/>
      <c r="B72" s="166"/>
      <c r="C72" s="166"/>
      <c r="D72" s="166"/>
      <c r="E72" s="166"/>
      <c r="F72" s="166"/>
      <c r="G72" s="166"/>
      <c r="H72" s="166"/>
      <c r="I72" s="166"/>
      <c r="J72" s="166"/>
      <c r="K72" s="166"/>
      <c r="L72" s="166"/>
      <c r="M72" s="162"/>
    </row>
    <row r="73" spans="1:13" ht="15">
      <c r="A73" s="166"/>
      <c r="B73" s="161">
        <v>5</v>
      </c>
      <c r="C73" s="533" t="s">
        <v>108</v>
      </c>
      <c r="D73" s="533"/>
      <c r="E73" s="533"/>
      <c r="F73" s="533"/>
      <c r="G73" s="533"/>
      <c r="H73" s="533"/>
      <c r="I73" s="166"/>
      <c r="J73" s="166"/>
      <c r="K73" s="166"/>
      <c r="L73" s="166"/>
      <c r="M73" s="162"/>
    </row>
    <row r="74" spans="1:13" ht="44.25" customHeight="1">
      <c r="A74" s="166"/>
      <c r="B74" s="166"/>
      <c r="C74" s="539" t="s">
        <v>109</v>
      </c>
      <c r="D74" s="539"/>
      <c r="E74" s="539"/>
      <c r="F74" s="539"/>
      <c r="G74" s="539"/>
      <c r="H74" s="539"/>
      <c r="I74" s="539"/>
      <c r="J74" s="539"/>
      <c r="K74" s="539"/>
      <c r="L74" s="539"/>
      <c r="M74" s="162"/>
    </row>
    <row r="75" spans="1:13" ht="15">
      <c r="A75" s="166"/>
      <c r="B75" s="166"/>
      <c r="C75" s="166"/>
      <c r="D75" s="166"/>
      <c r="E75" s="166"/>
      <c r="F75" s="166"/>
      <c r="G75" s="166"/>
      <c r="H75" s="166"/>
      <c r="I75" s="166"/>
      <c r="J75" s="166"/>
      <c r="K75" s="166"/>
      <c r="L75" s="166"/>
      <c r="M75" s="162"/>
    </row>
    <row r="76" spans="1:13" ht="15">
      <c r="A76" s="160"/>
      <c r="B76" s="161">
        <v>6</v>
      </c>
      <c r="C76" s="533" t="s">
        <v>110</v>
      </c>
      <c r="D76" s="533"/>
      <c r="E76" s="533"/>
      <c r="F76" s="533"/>
      <c r="G76" s="533"/>
      <c r="H76" s="533"/>
      <c r="I76" s="151"/>
      <c r="J76" s="151"/>
      <c r="K76" s="151"/>
      <c r="L76" s="151"/>
      <c r="M76" s="162"/>
    </row>
    <row r="77" spans="1:13" ht="15">
      <c r="A77" s="160"/>
      <c r="B77" s="163"/>
      <c r="C77" s="151" t="s">
        <v>172</v>
      </c>
      <c r="D77" s="151"/>
      <c r="E77" s="151"/>
      <c r="F77" s="151"/>
      <c r="G77" s="151"/>
      <c r="H77" s="151"/>
      <c r="I77" s="151"/>
      <c r="J77" s="151"/>
      <c r="K77" s="151"/>
      <c r="L77" s="151"/>
      <c r="M77" s="162"/>
    </row>
    <row r="78" spans="1:13" ht="15">
      <c r="A78" s="160"/>
      <c r="B78" s="163"/>
      <c r="C78" s="151"/>
      <c r="D78" s="151"/>
      <c r="E78" s="151"/>
      <c r="F78" s="151"/>
      <c r="G78" s="151"/>
      <c r="H78" s="151"/>
      <c r="I78" s="151"/>
      <c r="J78" s="151"/>
      <c r="K78" s="151"/>
      <c r="L78" s="151"/>
      <c r="M78" s="162"/>
    </row>
    <row r="79" spans="1:13" ht="15">
      <c r="A79" s="160"/>
      <c r="B79" s="161">
        <v>7</v>
      </c>
      <c r="C79" s="533" t="s">
        <v>111</v>
      </c>
      <c r="D79" s="533"/>
      <c r="E79" s="533"/>
      <c r="F79" s="533"/>
      <c r="G79" s="533"/>
      <c r="H79" s="533"/>
      <c r="I79" s="151"/>
      <c r="J79" s="151"/>
      <c r="K79" s="151"/>
      <c r="L79" s="151"/>
      <c r="M79" s="162"/>
    </row>
    <row r="80" spans="1:13" ht="15">
      <c r="A80" s="160"/>
      <c r="B80" s="163"/>
      <c r="C80" s="164" t="s">
        <v>175</v>
      </c>
      <c r="D80" s="151"/>
      <c r="E80" s="151"/>
      <c r="F80" s="151"/>
      <c r="G80" s="151"/>
      <c r="H80" s="151"/>
      <c r="I80" s="151"/>
      <c r="J80" s="151"/>
      <c r="K80" s="151"/>
      <c r="L80" s="151"/>
      <c r="M80" s="162"/>
    </row>
    <row r="81" spans="1:13" ht="25.5" customHeight="1">
      <c r="A81" s="160"/>
      <c r="B81" s="163"/>
      <c r="C81" s="532" t="s">
        <v>251</v>
      </c>
      <c r="D81" s="532"/>
      <c r="E81" s="532"/>
      <c r="F81" s="532"/>
      <c r="G81" s="532"/>
      <c r="H81" s="532"/>
      <c r="I81" s="532"/>
      <c r="J81" s="532"/>
      <c r="K81" s="532"/>
      <c r="L81" s="532"/>
      <c r="M81" s="162"/>
    </row>
    <row r="82" spans="1:13" s="156" customFormat="1" ht="15">
      <c r="A82" s="157"/>
      <c r="B82" s="159"/>
      <c r="C82" s="159"/>
      <c r="D82" s="159"/>
      <c r="E82" s="159"/>
      <c r="F82" s="159"/>
      <c r="G82" s="159"/>
      <c r="H82" s="159"/>
      <c r="I82" s="159"/>
      <c r="J82" s="159"/>
      <c r="K82" s="159"/>
      <c r="L82" s="159"/>
      <c r="M82" s="158"/>
    </row>
    <row r="83" spans="1:13" s="156" customFormat="1" ht="15">
      <c r="A83" s="157"/>
      <c r="B83" s="161">
        <v>8</v>
      </c>
      <c r="C83" s="533" t="s">
        <v>181</v>
      </c>
      <c r="D83" s="533"/>
      <c r="E83" s="533"/>
      <c r="F83" s="533"/>
      <c r="G83" s="533"/>
      <c r="H83" s="533"/>
      <c r="I83" s="159"/>
      <c r="J83" s="159"/>
      <c r="K83" s="159"/>
      <c r="L83" s="159"/>
      <c r="M83" s="158"/>
    </row>
    <row r="84" spans="1:13" ht="42.75" customHeight="1">
      <c r="A84" s="160"/>
      <c r="B84" s="163"/>
      <c r="C84" s="532" t="s">
        <v>176</v>
      </c>
      <c r="D84" s="532"/>
      <c r="E84" s="532"/>
      <c r="F84" s="532"/>
      <c r="G84" s="532"/>
      <c r="H84" s="532"/>
      <c r="I84" s="532"/>
      <c r="J84" s="532"/>
      <c r="K84" s="532"/>
      <c r="L84" s="532"/>
      <c r="M84" s="162"/>
    </row>
    <row r="85" spans="1:13" s="156" customFormat="1" ht="15">
      <c r="A85" s="157"/>
      <c r="B85" s="159"/>
      <c r="C85" s="159"/>
      <c r="D85" s="159"/>
      <c r="E85" s="159"/>
      <c r="F85" s="159"/>
      <c r="G85" s="159"/>
      <c r="H85" s="159"/>
      <c r="I85" s="159"/>
      <c r="J85" s="159"/>
      <c r="K85" s="159"/>
      <c r="L85" s="159"/>
      <c r="M85" s="158"/>
    </row>
    <row r="86" spans="1:13" s="156" customFormat="1" ht="15">
      <c r="A86" s="157"/>
      <c r="B86" s="161">
        <v>9</v>
      </c>
      <c r="C86" s="533" t="s">
        <v>180</v>
      </c>
      <c r="D86" s="533"/>
      <c r="E86" s="533"/>
      <c r="F86" s="533"/>
      <c r="G86" s="533"/>
      <c r="H86" s="533"/>
      <c r="I86" s="159"/>
      <c r="J86" s="159"/>
      <c r="K86" s="159"/>
      <c r="L86" s="159"/>
      <c r="M86" s="158"/>
    </row>
    <row r="87" spans="1:13" ht="80.25" customHeight="1">
      <c r="A87" s="160"/>
      <c r="B87" s="163"/>
      <c r="C87" s="532" t="s">
        <v>236</v>
      </c>
      <c r="D87" s="532"/>
      <c r="E87" s="532"/>
      <c r="F87" s="532"/>
      <c r="G87" s="532"/>
      <c r="H87" s="532"/>
      <c r="I87" s="532"/>
      <c r="J87" s="532"/>
      <c r="K87" s="532"/>
      <c r="L87" s="532"/>
      <c r="M87" s="162"/>
    </row>
    <row r="88" spans="1:13" s="156" customFormat="1" ht="15">
      <c r="A88" s="157"/>
      <c r="B88" s="159"/>
      <c r="C88" s="159"/>
      <c r="D88" s="159"/>
      <c r="E88" s="159"/>
      <c r="F88" s="159"/>
      <c r="G88" s="159"/>
      <c r="H88" s="159"/>
      <c r="I88" s="159"/>
      <c r="J88" s="159"/>
      <c r="K88" s="159"/>
      <c r="L88" s="159"/>
      <c r="M88" s="158"/>
    </row>
    <row r="89" spans="1:13" s="156" customFormat="1" ht="15">
      <c r="A89" s="157"/>
      <c r="B89" s="161">
        <v>10</v>
      </c>
      <c r="C89" s="533" t="s">
        <v>26</v>
      </c>
      <c r="D89" s="533"/>
      <c r="E89" s="533"/>
      <c r="F89" s="533"/>
      <c r="G89" s="533"/>
      <c r="H89" s="533"/>
      <c r="I89" s="159"/>
      <c r="J89" s="159"/>
      <c r="K89" s="159"/>
      <c r="L89" s="159"/>
      <c r="M89" s="158"/>
    </row>
    <row r="90" spans="1:13" ht="42.75" customHeight="1">
      <c r="A90" s="160"/>
      <c r="B90" s="163"/>
      <c r="C90" s="532" t="s">
        <v>259</v>
      </c>
      <c r="D90" s="532"/>
      <c r="E90" s="532"/>
      <c r="F90" s="532"/>
      <c r="G90" s="532"/>
      <c r="H90" s="532"/>
      <c r="I90" s="532"/>
      <c r="J90" s="532"/>
      <c r="K90" s="532"/>
      <c r="L90" s="532"/>
      <c r="M90" s="162"/>
    </row>
    <row r="91" spans="1:13" s="156" customFormat="1" ht="15">
      <c r="A91" s="157"/>
      <c r="B91" s="159"/>
      <c r="C91" s="159"/>
      <c r="D91" s="159"/>
      <c r="E91" s="159"/>
      <c r="F91" s="159"/>
      <c r="G91" s="159"/>
      <c r="H91" s="159"/>
      <c r="I91" s="159"/>
      <c r="J91" s="159"/>
      <c r="K91" s="159"/>
      <c r="L91" s="159"/>
      <c r="M91" s="158"/>
    </row>
    <row r="92" spans="1:13" s="156" customFormat="1" ht="15">
      <c r="A92" s="157"/>
      <c r="B92" s="161">
        <v>11</v>
      </c>
      <c r="C92" s="533" t="s">
        <v>200</v>
      </c>
      <c r="D92" s="533"/>
      <c r="E92" s="533"/>
      <c r="F92" s="533"/>
      <c r="G92" s="533"/>
      <c r="H92" s="533"/>
      <c r="I92" s="159"/>
      <c r="J92" s="159"/>
      <c r="K92" s="159"/>
      <c r="L92" s="159"/>
      <c r="M92" s="158"/>
    </row>
    <row r="93" spans="1:13" ht="42.75" customHeight="1">
      <c r="A93" s="160"/>
      <c r="B93" s="163"/>
      <c r="C93" s="532" t="s">
        <v>201</v>
      </c>
      <c r="D93" s="532"/>
      <c r="E93" s="532"/>
      <c r="F93" s="532"/>
      <c r="G93" s="532"/>
      <c r="H93" s="532"/>
      <c r="I93" s="532"/>
      <c r="J93" s="532"/>
      <c r="K93" s="532"/>
      <c r="L93" s="532"/>
      <c r="M93" s="162"/>
    </row>
    <row r="94" spans="1:13" s="156" customFormat="1" ht="15">
      <c r="A94" s="157"/>
      <c r="B94" s="159"/>
      <c r="C94" s="159"/>
      <c r="D94" s="159"/>
      <c r="E94" s="159"/>
      <c r="F94" s="159"/>
      <c r="G94" s="159"/>
      <c r="H94" s="159"/>
      <c r="I94" s="159"/>
      <c r="J94" s="159"/>
      <c r="K94" s="159"/>
      <c r="L94" s="159"/>
      <c r="M94" s="158"/>
    </row>
    <row r="95" spans="1:13" s="156" customFormat="1" ht="15">
      <c r="A95" s="157"/>
      <c r="B95" s="161">
        <v>12</v>
      </c>
      <c r="C95" s="533" t="s">
        <v>202</v>
      </c>
      <c r="D95" s="533"/>
      <c r="E95" s="533"/>
      <c r="F95" s="533"/>
      <c r="G95" s="533"/>
      <c r="H95" s="533"/>
      <c r="I95" s="159"/>
      <c r="J95" s="159"/>
      <c r="K95" s="159"/>
      <c r="L95" s="159"/>
      <c r="M95" s="158"/>
    </row>
    <row r="96" spans="1:13" ht="28.5" customHeight="1">
      <c r="A96" s="160"/>
      <c r="B96" s="163"/>
      <c r="C96" s="532" t="s">
        <v>203</v>
      </c>
      <c r="D96" s="532"/>
      <c r="E96" s="532"/>
      <c r="F96" s="532"/>
      <c r="G96" s="532"/>
      <c r="H96" s="532"/>
      <c r="I96" s="532"/>
      <c r="J96" s="532"/>
      <c r="K96" s="532"/>
      <c r="L96" s="532"/>
      <c r="M96" s="162"/>
    </row>
    <row r="97" spans="1:13" s="156" customFormat="1" ht="15">
      <c r="A97" s="157"/>
      <c r="B97" s="159"/>
      <c r="C97" s="159"/>
      <c r="D97" s="159"/>
      <c r="E97" s="159"/>
      <c r="F97" s="159"/>
      <c r="G97" s="159"/>
      <c r="H97" s="159"/>
      <c r="I97" s="159"/>
      <c r="J97" s="159"/>
      <c r="K97" s="159"/>
      <c r="L97" s="159"/>
      <c r="M97" s="158"/>
    </row>
    <row r="98" spans="1:13" s="156" customFormat="1" ht="15">
      <c r="A98" s="157"/>
      <c r="B98" s="161">
        <v>13</v>
      </c>
      <c r="C98" s="533" t="s">
        <v>204</v>
      </c>
      <c r="D98" s="533"/>
      <c r="E98" s="533"/>
      <c r="F98" s="533"/>
      <c r="G98" s="533"/>
      <c r="H98" s="533"/>
      <c r="I98" s="159"/>
      <c r="J98" s="159"/>
      <c r="K98" s="159"/>
      <c r="L98" s="159"/>
      <c r="M98" s="158"/>
    </row>
    <row r="99" spans="1:13" ht="28.5" customHeight="1">
      <c r="A99" s="160"/>
      <c r="B99" s="163"/>
      <c r="C99" s="532" t="s">
        <v>252</v>
      </c>
      <c r="D99" s="532"/>
      <c r="E99" s="532"/>
      <c r="F99" s="532"/>
      <c r="G99" s="532"/>
      <c r="H99" s="532"/>
      <c r="I99" s="532"/>
      <c r="J99" s="532"/>
      <c r="K99" s="532"/>
      <c r="L99" s="532"/>
      <c r="M99" s="162"/>
    </row>
    <row r="100" spans="1:13" s="156" customFormat="1" ht="15">
      <c r="A100" s="157"/>
      <c r="B100" s="159"/>
      <c r="C100" s="159"/>
      <c r="D100" s="159"/>
      <c r="E100" s="159"/>
      <c r="F100" s="159"/>
      <c r="G100" s="159"/>
      <c r="H100" s="159"/>
      <c r="I100" s="159"/>
      <c r="J100" s="159"/>
      <c r="K100" s="159"/>
      <c r="L100" s="159"/>
      <c r="M100" s="158"/>
    </row>
    <row r="101" spans="1:13" s="156" customFormat="1" ht="15">
      <c r="A101" s="157"/>
      <c r="B101" s="161">
        <v>14</v>
      </c>
      <c r="C101" s="533" t="s">
        <v>205</v>
      </c>
      <c r="D101" s="533"/>
      <c r="E101" s="533"/>
      <c r="F101" s="533"/>
      <c r="G101" s="533"/>
      <c r="H101" s="533"/>
      <c r="I101" s="159"/>
      <c r="J101" s="159"/>
      <c r="K101" s="159"/>
      <c r="L101" s="159"/>
      <c r="M101" s="158"/>
    </row>
    <row r="102" spans="1:13" ht="15" customHeight="1">
      <c r="A102" s="160"/>
      <c r="B102" s="163"/>
      <c r="C102" s="532" t="s">
        <v>206</v>
      </c>
      <c r="D102" s="532"/>
      <c r="E102" s="532"/>
      <c r="F102" s="532"/>
      <c r="G102" s="532"/>
      <c r="H102" s="532"/>
      <c r="I102" s="532"/>
      <c r="J102" s="532"/>
      <c r="K102" s="532"/>
      <c r="L102" s="532"/>
      <c r="M102" s="162"/>
    </row>
    <row r="103" spans="1:13" s="156" customFormat="1" ht="15">
      <c r="A103" s="157"/>
      <c r="B103" s="159"/>
      <c r="C103" s="159"/>
      <c r="D103" s="159"/>
      <c r="E103" s="159"/>
      <c r="F103" s="159"/>
      <c r="G103" s="159"/>
      <c r="H103" s="159"/>
      <c r="I103" s="159"/>
      <c r="J103" s="159"/>
      <c r="K103" s="159"/>
      <c r="L103" s="159"/>
      <c r="M103" s="158"/>
    </row>
    <row r="104" spans="1:13" s="156" customFormat="1" ht="15">
      <c r="A104" s="157"/>
      <c r="B104" s="161">
        <v>15</v>
      </c>
      <c r="C104" s="533" t="s">
        <v>207</v>
      </c>
      <c r="D104" s="533"/>
      <c r="E104" s="533"/>
      <c r="F104" s="533"/>
      <c r="G104" s="533"/>
      <c r="H104" s="533"/>
      <c r="I104" s="159"/>
      <c r="J104" s="159"/>
      <c r="K104" s="159"/>
      <c r="L104" s="159"/>
      <c r="M104" s="158"/>
    </row>
    <row r="105" spans="1:13" ht="15" customHeight="1">
      <c r="A105" s="160"/>
      <c r="B105" s="163"/>
      <c r="C105" s="532" t="s">
        <v>208</v>
      </c>
      <c r="D105" s="532"/>
      <c r="E105" s="532"/>
      <c r="F105" s="532"/>
      <c r="G105" s="532"/>
      <c r="H105" s="532"/>
      <c r="I105" s="532"/>
      <c r="J105" s="532"/>
      <c r="K105" s="532"/>
      <c r="L105" s="532"/>
      <c r="M105" s="162"/>
    </row>
    <row r="106" spans="1:13" s="156" customFormat="1" ht="15">
      <c r="A106" s="157"/>
      <c r="B106" s="159"/>
      <c r="C106" s="159"/>
      <c r="D106" s="159"/>
      <c r="E106" s="159"/>
      <c r="F106" s="159"/>
      <c r="G106" s="159"/>
      <c r="H106" s="159"/>
      <c r="I106" s="159"/>
      <c r="J106" s="159"/>
      <c r="K106" s="159"/>
      <c r="L106" s="159"/>
      <c r="M106" s="158"/>
    </row>
    <row r="107" spans="1:13" s="156" customFormat="1" ht="15">
      <c r="A107" s="157"/>
      <c r="B107" s="161">
        <v>16</v>
      </c>
      <c r="C107" s="533" t="s">
        <v>209</v>
      </c>
      <c r="D107" s="533"/>
      <c r="E107" s="533"/>
      <c r="F107" s="533"/>
      <c r="G107" s="533"/>
      <c r="H107" s="533"/>
      <c r="I107" s="159"/>
      <c r="J107" s="159"/>
      <c r="K107" s="159"/>
      <c r="L107" s="159"/>
      <c r="M107" s="158"/>
    </row>
    <row r="108" spans="1:13" ht="28.5" customHeight="1">
      <c r="A108" s="160"/>
      <c r="B108" s="163"/>
      <c r="C108" s="532" t="s">
        <v>210</v>
      </c>
      <c r="D108" s="532"/>
      <c r="E108" s="532"/>
      <c r="F108" s="532"/>
      <c r="G108" s="532"/>
      <c r="H108" s="532"/>
      <c r="I108" s="532"/>
      <c r="J108" s="532"/>
      <c r="K108" s="532"/>
      <c r="L108" s="532"/>
      <c r="M108" s="162"/>
    </row>
    <row r="109" spans="1:13" s="156" customFormat="1" ht="15">
      <c r="A109" s="157"/>
      <c r="B109" s="159"/>
      <c r="C109" s="159"/>
      <c r="D109" s="159"/>
      <c r="E109" s="159"/>
      <c r="F109" s="159"/>
      <c r="G109" s="159"/>
      <c r="H109" s="159"/>
      <c r="I109" s="159"/>
      <c r="J109" s="159"/>
      <c r="K109" s="159"/>
      <c r="L109" s="159"/>
      <c r="M109" s="158"/>
    </row>
    <row r="110" spans="1:13" s="156" customFormat="1" ht="15">
      <c r="A110" s="157"/>
      <c r="B110" s="161">
        <v>17</v>
      </c>
      <c r="C110" s="533" t="s">
        <v>211</v>
      </c>
      <c r="D110" s="533"/>
      <c r="E110" s="533"/>
      <c r="F110" s="533"/>
      <c r="G110" s="533"/>
      <c r="H110" s="533"/>
      <c r="I110" s="159"/>
      <c r="J110" s="159"/>
      <c r="K110" s="159"/>
      <c r="L110" s="159"/>
      <c r="M110" s="158"/>
    </row>
    <row r="111" spans="1:13" ht="28.5" customHeight="1">
      <c r="A111" s="160"/>
      <c r="B111" s="163"/>
      <c r="C111" s="532" t="s">
        <v>212</v>
      </c>
      <c r="D111" s="532"/>
      <c r="E111" s="532"/>
      <c r="F111" s="532"/>
      <c r="G111" s="532"/>
      <c r="H111" s="532"/>
      <c r="I111" s="532"/>
      <c r="J111" s="532"/>
      <c r="K111" s="532"/>
      <c r="L111" s="532"/>
      <c r="M111" s="162"/>
    </row>
    <row r="112" spans="1:13" s="156" customFormat="1" ht="15">
      <c r="A112" s="157"/>
      <c r="B112" s="159"/>
      <c r="C112" s="159"/>
      <c r="D112" s="159"/>
      <c r="E112" s="159"/>
      <c r="F112" s="159"/>
      <c r="G112" s="159"/>
      <c r="H112" s="159"/>
      <c r="I112" s="159"/>
      <c r="J112" s="159"/>
      <c r="K112" s="159"/>
      <c r="L112" s="159"/>
      <c r="M112" s="158"/>
    </row>
    <row r="113" spans="1:13" s="156" customFormat="1" ht="15">
      <c r="A113" s="157"/>
      <c r="B113" s="161">
        <v>18</v>
      </c>
      <c r="C113" s="533" t="s">
        <v>8</v>
      </c>
      <c r="D113" s="533"/>
      <c r="E113" s="533"/>
      <c r="F113" s="533"/>
      <c r="G113" s="533"/>
      <c r="H113" s="533"/>
      <c r="I113" s="159"/>
      <c r="J113" s="159"/>
      <c r="K113" s="159"/>
      <c r="L113" s="159"/>
      <c r="M113" s="158"/>
    </row>
    <row r="114" spans="1:13" ht="15" customHeight="1">
      <c r="A114" s="160"/>
      <c r="B114" s="163"/>
      <c r="C114" s="532" t="s">
        <v>213</v>
      </c>
      <c r="D114" s="532"/>
      <c r="E114" s="532"/>
      <c r="F114" s="532"/>
      <c r="G114" s="532"/>
      <c r="H114" s="532"/>
      <c r="I114" s="532"/>
      <c r="J114" s="532"/>
      <c r="K114" s="532"/>
      <c r="L114" s="532"/>
      <c r="M114" s="162"/>
    </row>
    <row r="115" spans="1:13" s="156" customFormat="1" ht="15">
      <c r="A115" s="157"/>
      <c r="B115" s="159"/>
      <c r="C115" s="159"/>
      <c r="D115" s="159"/>
      <c r="E115" s="159"/>
      <c r="F115" s="159"/>
      <c r="G115" s="159"/>
      <c r="H115" s="159"/>
      <c r="I115" s="159"/>
      <c r="J115" s="159"/>
      <c r="K115" s="159"/>
      <c r="L115" s="159"/>
      <c r="M115" s="158"/>
    </row>
    <row r="116" spans="1:13" s="156" customFormat="1" ht="15">
      <c r="A116" s="157"/>
      <c r="B116" s="161">
        <v>19</v>
      </c>
      <c r="C116" s="533" t="s">
        <v>10</v>
      </c>
      <c r="D116" s="533"/>
      <c r="E116" s="533"/>
      <c r="F116" s="533"/>
      <c r="G116" s="533"/>
      <c r="H116" s="533"/>
      <c r="I116" s="159"/>
      <c r="J116" s="159"/>
      <c r="K116" s="159"/>
      <c r="L116" s="159"/>
      <c r="M116" s="158"/>
    </row>
    <row r="117" spans="1:13" ht="28.5" customHeight="1">
      <c r="A117" s="160"/>
      <c r="B117" s="163"/>
      <c r="C117" s="532" t="s">
        <v>214</v>
      </c>
      <c r="D117" s="532"/>
      <c r="E117" s="532"/>
      <c r="F117" s="532"/>
      <c r="G117" s="532"/>
      <c r="H117" s="532"/>
      <c r="I117" s="532"/>
      <c r="J117" s="532"/>
      <c r="K117" s="532"/>
      <c r="L117" s="532"/>
      <c r="M117" s="162"/>
    </row>
    <row r="118" spans="1:13" s="156" customFormat="1" ht="15">
      <c r="A118" s="157"/>
      <c r="B118" s="159"/>
      <c r="C118" s="159"/>
      <c r="D118" s="159"/>
      <c r="E118" s="159"/>
      <c r="F118" s="159"/>
      <c r="G118" s="159"/>
      <c r="H118" s="159"/>
      <c r="I118" s="159"/>
      <c r="J118" s="159"/>
      <c r="K118" s="159"/>
      <c r="L118" s="159"/>
      <c r="M118" s="158"/>
    </row>
    <row r="119" spans="1:13" s="156" customFormat="1" ht="15">
      <c r="A119" s="157"/>
      <c r="B119" s="161">
        <v>20</v>
      </c>
      <c r="C119" s="533" t="s">
        <v>217</v>
      </c>
      <c r="D119" s="533"/>
      <c r="E119" s="533"/>
      <c r="F119" s="533"/>
      <c r="G119" s="533"/>
      <c r="H119" s="533"/>
      <c r="I119" s="159"/>
      <c r="J119" s="159"/>
      <c r="K119" s="159"/>
      <c r="L119" s="159"/>
      <c r="M119" s="158"/>
    </row>
    <row r="120" spans="1:13" ht="15" customHeight="1">
      <c r="A120" s="160"/>
      <c r="B120" s="163"/>
      <c r="C120" s="532" t="s">
        <v>218</v>
      </c>
      <c r="D120" s="532"/>
      <c r="E120" s="532"/>
      <c r="F120" s="532"/>
      <c r="G120" s="532"/>
      <c r="H120" s="532"/>
      <c r="I120" s="532"/>
      <c r="J120" s="532"/>
      <c r="K120" s="532"/>
      <c r="L120" s="532"/>
      <c r="M120" s="162"/>
    </row>
    <row r="121" spans="1:13" s="156" customFormat="1" ht="15">
      <c r="A121" s="157"/>
      <c r="B121" s="159"/>
      <c r="C121" s="159"/>
      <c r="D121" s="159"/>
      <c r="E121" s="159"/>
      <c r="F121" s="159"/>
      <c r="G121" s="159"/>
      <c r="H121" s="159"/>
      <c r="I121" s="159"/>
      <c r="J121" s="159"/>
      <c r="K121" s="159"/>
      <c r="L121" s="159"/>
      <c r="M121" s="158"/>
    </row>
    <row r="122" spans="1:13" s="156" customFormat="1" ht="15">
      <c r="A122" s="157"/>
      <c r="B122" s="161">
        <v>21</v>
      </c>
      <c r="C122" s="533" t="s">
        <v>264</v>
      </c>
      <c r="D122" s="533"/>
      <c r="E122" s="533"/>
      <c r="F122" s="533"/>
      <c r="G122" s="533"/>
      <c r="H122" s="533"/>
      <c r="I122" s="159"/>
      <c r="J122" s="159"/>
      <c r="K122" s="159"/>
      <c r="L122" s="159"/>
      <c r="M122" s="158"/>
    </row>
    <row r="123" spans="1:13" ht="52.5" customHeight="1">
      <c r="A123" s="160"/>
      <c r="B123" s="163"/>
      <c r="C123" s="532" t="s">
        <v>230</v>
      </c>
      <c r="D123" s="532"/>
      <c r="E123" s="532"/>
      <c r="F123" s="532"/>
      <c r="G123" s="532"/>
      <c r="H123" s="532"/>
      <c r="I123" s="532"/>
      <c r="J123" s="532"/>
      <c r="K123" s="532"/>
      <c r="L123" s="532"/>
      <c r="M123" s="162"/>
    </row>
    <row r="124" spans="1:13" s="156" customFormat="1" ht="15">
      <c r="A124" s="157"/>
      <c r="B124" s="159"/>
      <c r="C124" s="159"/>
      <c r="D124" s="159"/>
      <c r="E124" s="159"/>
      <c r="F124" s="159"/>
      <c r="G124" s="159"/>
      <c r="H124" s="159"/>
      <c r="I124" s="159"/>
      <c r="J124" s="159"/>
      <c r="K124" s="159"/>
      <c r="L124" s="159"/>
      <c r="M124" s="158"/>
    </row>
    <row r="125" spans="1:13" s="156" customFormat="1" ht="15">
      <c r="A125" s="157"/>
      <c r="B125" s="161">
        <v>22</v>
      </c>
      <c r="C125" s="533" t="s">
        <v>231</v>
      </c>
      <c r="D125" s="533"/>
      <c r="E125" s="533"/>
      <c r="F125" s="533"/>
      <c r="G125" s="533"/>
      <c r="H125" s="533"/>
      <c r="I125" s="159"/>
      <c r="J125" s="159"/>
      <c r="K125" s="159"/>
      <c r="L125" s="159"/>
      <c r="M125" s="158"/>
    </row>
    <row r="126" spans="1:13" ht="117" customHeight="1">
      <c r="A126" s="160"/>
      <c r="B126" s="163"/>
      <c r="C126" s="532" t="s">
        <v>232</v>
      </c>
      <c r="D126" s="532"/>
      <c r="E126" s="532"/>
      <c r="F126" s="532"/>
      <c r="G126" s="532"/>
      <c r="H126" s="532"/>
      <c r="I126" s="532"/>
      <c r="J126" s="532"/>
      <c r="K126" s="532"/>
      <c r="L126" s="532"/>
      <c r="M126" s="162"/>
    </row>
    <row r="127" spans="1:13" s="156" customFormat="1" ht="15">
      <c r="A127" s="157"/>
      <c r="B127" s="159"/>
      <c r="C127" s="159"/>
      <c r="D127" s="159"/>
      <c r="E127" s="159"/>
      <c r="F127" s="159"/>
      <c r="G127" s="159"/>
      <c r="H127" s="159"/>
      <c r="I127" s="159"/>
      <c r="J127" s="159"/>
      <c r="K127" s="159"/>
      <c r="L127" s="159"/>
      <c r="M127" s="158"/>
    </row>
    <row r="128" spans="1:13" s="156" customFormat="1" ht="15">
      <c r="A128" s="157"/>
      <c r="B128" s="161">
        <v>23</v>
      </c>
      <c r="C128" s="533" t="s">
        <v>31</v>
      </c>
      <c r="D128" s="533"/>
      <c r="E128" s="533"/>
      <c r="F128" s="533"/>
      <c r="G128" s="533"/>
      <c r="H128" s="533"/>
      <c r="I128" s="159"/>
      <c r="J128" s="159"/>
      <c r="K128" s="159"/>
      <c r="L128" s="159"/>
      <c r="M128" s="158"/>
    </row>
    <row r="129" spans="1:13" ht="28.5" customHeight="1">
      <c r="A129" s="160"/>
      <c r="B129" s="163"/>
      <c r="C129" s="531" t="s">
        <v>233</v>
      </c>
      <c r="D129" s="531"/>
      <c r="E129" s="531"/>
      <c r="F129" s="531"/>
      <c r="G129" s="531"/>
      <c r="H129" s="531"/>
      <c r="I129" s="531"/>
      <c r="J129" s="531"/>
      <c r="K129" s="531"/>
      <c r="L129" s="531"/>
      <c r="M129" s="162"/>
    </row>
    <row r="130" spans="1:13" s="156" customFormat="1" ht="15">
      <c r="A130" s="157"/>
      <c r="B130" s="159"/>
      <c r="C130" s="159"/>
      <c r="D130" s="159"/>
      <c r="E130" s="159"/>
      <c r="F130" s="159"/>
      <c r="G130" s="159"/>
      <c r="H130" s="159"/>
      <c r="I130" s="159"/>
      <c r="J130" s="159"/>
      <c r="K130" s="159"/>
      <c r="L130" s="159"/>
      <c r="M130" s="158"/>
    </row>
    <row r="131" spans="1:13" s="156" customFormat="1" ht="15">
      <c r="A131" s="157"/>
      <c r="B131" s="161">
        <v>24</v>
      </c>
      <c r="C131" s="533" t="s">
        <v>243</v>
      </c>
      <c r="D131" s="533"/>
      <c r="E131" s="533"/>
      <c r="F131" s="533"/>
      <c r="G131" s="533"/>
      <c r="H131" s="533"/>
      <c r="I131" s="159"/>
      <c r="J131" s="159"/>
      <c r="K131" s="159"/>
      <c r="L131" s="159"/>
      <c r="M131" s="158"/>
    </row>
    <row r="132" spans="1:13" ht="28.5" customHeight="1">
      <c r="A132" s="160"/>
      <c r="B132" s="163"/>
      <c r="C132" s="531" t="s">
        <v>242</v>
      </c>
      <c r="D132" s="531"/>
      <c r="E132" s="531"/>
      <c r="F132" s="531"/>
      <c r="G132" s="531"/>
      <c r="H132" s="531"/>
      <c r="I132" s="531"/>
      <c r="J132" s="531"/>
      <c r="K132" s="531"/>
      <c r="L132" s="531"/>
      <c r="M132" s="162"/>
    </row>
    <row r="133" spans="1:13" s="156" customFormat="1" ht="15.75" thickBot="1">
      <c r="A133" s="167"/>
      <c r="B133" s="168"/>
      <c r="C133" s="168"/>
      <c r="D133" s="152"/>
      <c r="E133" s="152"/>
      <c r="F133" s="152"/>
      <c r="G133" s="152"/>
      <c r="H133" s="152"/>
      <c r="I133" s="152"/>
      <c r="J133" s="152"/>
      <c r="K133" s="152"/>
      <c r="L133" s="152"/>
      <c r="M133" s="169"/>
    </row>
    <row r="134" ht="15"/>
  </sheetData>
  <sheetProtection password="EAD6" sheet="1"/>
  <mergeCells count="67">
    <mergeCell ref="C119:H119"/>
    <mergeCell ref="C120:L120"/>
    <mergeCell ref="C122:H122"/>
    <mergeCell ref="C123:L123"/>
    <mergeCell ref="C125:H125"/>
    <mergeCell ref="C47:L47"/>
    <mergeCell ref="C48:L48"/>
    <mergeCell ref="C49:L49"/>
    <mergeCell ref="C76:H76"/>
    <mergeCell ref="C79:H79"/>
    <mergeCell ref="C17:L17"/>
    <mergeCell ref="C21:L21"/>
    <mergeCell ref="C29:L29"/>
    <mergeCell ref="C35:L35"/>
    <mergeCell ref="C44:L44"/>
    <mergeCell ref="C45:L45"/>
    <mergeCell ref="C40:L40"/>
    <mergeCell ref="C32:L32"/>
    <mergeCell ref="B2:L2"/>
    <mergeCell ref="C4:L4"/>
    <mergeCell ref="C6:L6"/>
    <mergeCell ref="C7:L7"/>
    <mergeCell ref="C11:L11"/>
    <mergeCell ref="C12:L12"/>
    <mergeCell ref="C5:L5"/>
    <mergeCell ref="C14:L14"/>
    <mergeCell ref="C15:L15"/>
    <mergeCell ref="B55:L55"/>
    <mergeCell ref="C57:H57"/>
    <mergeCell ref="C81:L81"/>
    <mergeCell ref="C83:H83"/>
    <mergeCell ref="D66:L66"/>
    <mergeCell ref="C68:H68"/>
    <mergeCell ref="C73:H73"/>
    <mergeCell ref="C74:L74"/>
    <mergeCell ref="C58:L58"/>
    <mergeCell ref="C60:H60"/>
    <mergeCell ref="C61:L61"/>
    <mergeCell ref="C63:H63"/>
    <mergeCell ref="C84:L84"/>
    <mergeCell ref="C86:H86"/>
    <mergeCell ref="C87:L87"/>
    <mergeCell ref="C89:H89"/>
    <mergeCell ref="C90:L90"/>
    <mergeCell ref="C92:H92"/>
    <mergeCell ref="C93:L93"/>
    <mergeCell ref="C95:H95"/>
    <mergeCell ref="C128:H128"/>
    <mergeCell ref="C96:L96"/>
    <mergeCell ref="C98:H98"/>
    <mergeCell ref="C99:L99"/>
    <mergeCell ref="C101:H101"/>
    <mergeCell ref="C102:L102"/>
    <mergeCell ref="C104:H104"/>
    <mergeCell ref="C126:L126"/>
    <mergeCell ref="C116:H116"/>
    <mergeCell ref="C117:L117"/>
    <mergeCell ref="C129:L129"/>
    <mergeCell ref="C105:L105"/>
    <mergeCell ref="C107:H107"/>
    <mergeCell ref="C108:L108"/>
    <mergeCell ref="C110:H110"/>
    <mergeCell ref="C132:L132"/>
    <mergeCell ref="C131:H131"/>
    <mergeCell ref="C111:L111"/>
    <mergeCell ref="C113:H113"/>
    <mergeCell ref="C114:L11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7" t="s">
        <v>120</v>
      </c>
      <c r="C2" s="709"/>
      <c r="D2" s="627"/>
      <c r="E2" s="709"/>
      <c r="F2" s="709"/>
      <c r="G2" s="628"/>
      <c r="H2" s="95"/>
      <c r="I2" s="95"/>
      <c r="J2" s="95"/>
      <c r="K2" s="95"/>
      <c r="L2" s="95"/>
      <c r="M2" s="95"/>
      <c r="N2" s="95"/>
      <c r="O2" s="95"/>
      <c r="P2" s="96"/>
    </row>
    <row r="3" spans="1:16" s="97" customFormat="1" ht="25.5" customHeight="1">
      <c r="A3" s="94"/>
      <c r="B3" s="627" t="s">
        <v>124</v>
      </c>
      <c r="C3" s="709"/>
      <c r="D3" s="627"/>
      <c r="E3" s="709"/>
      <c r="F3" s="709"/>
      <c r="G3" s="628"/>
      <c r="H3" s="95"/>
      <c r="I3" s="95"/>
      <c r="J3" s="95"/>
      <c r="K3" s="95"/>
      <c r="L3" s="95"/>
      <c r="M3" s="95"/>
      <c r="N3" s="95"/>
      <c r="O3" s="95"/>
      <c r="P3" s="96"/>
    </row>
    <row r="4" spans="1:16" s="97" customFormat="1" ht="25.5" customHeight="1">
      <c r="A4" s="94"/>
      <c r="B4" s="627" t="s">
        <v>123</v>
      </c>
      <c r="C4" s="709"/>
      <c r="D4" s="627"/>
      <c r="E4" s="709"/>
      <c r="F4" s="709"/>
      <c r="G4" s="628"/>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6"/>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0" t="s">
        <v>117</v>
      </c>
      <c r="C11" s="540"/>
      <c r="D11" s="540"/>
      <c r="E11" s="540"/>
      <c r="F11" s="540"/>
      <c r="G11" s="540"/>
      <c r="H11" s="540"/>
      <c r="I11" s="540"/>
      <c r="J11" s="540"/>
      <c r="K11" s="540"/>
      <c r="L11" s="540"/>
      <c r="M11" s="540"/>
      <c r="N11" s="540"/>
      <c r="O11" s="540"/>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178</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614"/>
      <c r="C17" s="614" t="s">
        <v>3</v>
      </c>
      <c r="D17" s="614" t="s">
        <v>181</v>
      </c>
      <c r="E17" s="615"/>
      <c r="F17" s="615"/>
      <c r="G17" s="615"/>
      <c r="H17" s="616"/>
      <c r="I17" s="618" t="s">
        <v>186</v>
      </c>
      <c r="J17" s="619"/>
      <c r="K17" s="619"/>
      <c r="L17" s="619"/>
      <c r="M17" s="619"/>
      <c r="N17" s="619"/>
      <c r="O17" s="620"/>
      <c r="P17" s="22"/>
    </row>
    <row r="18" spans="1:16" ht="39" thickBot="1">
      <c r="A18" s="20"/>
      <c r="B18" s="617"/>
      <c r="C18" s="617"/>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71" t="s">
        <v>187</v>
      </c>
      <c r="C19" s="176" t="s">
        <v>188</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72"/>
      <c r="C20" s="24" t="s">
        <v>189</v>
      </c>
      <c r="D20" s="114"/>
      <c r="E20" s="113"/>
      <c r="F20" s="113"/>
      <c r="G20" s="113"/>
      <c r="H20" s="115"/>
      <c r="I20" s="114"/>
      <c r="J20" s="113"/>
      <c r="K20" s="113"/>
      <c r="L20" s="79">
        <f t="shared" si="0"/>
        <v>0</v>
      </c>
      <c r="M20" s="113"/>
      <c r="N20" s="113"/>
      <c r="O20" s="178">
        <f>IF(M$53=0,0,N20/M$53)</f>
        <v>0</v>
      </c>
      <c r="P20" s="22"/>
    </row>
    <row r="21" spans="1:16" ht="15" customHeight="1">
      <c r="A21" s="20"/>
      <c r="B21" s="572"/>
      <c r="C21" s="179" t="s">
        <v>190</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72"/>
      <c r="C22" s="181" t="s">
        <v>73</v>
      </c>
      <c r="D22" s="117"/>
      <c r="E22" s="116"/>
      <c r="F22" s="107"/>
      <c r="G22" s="107"/>
      <c r="H22" s="109"/>
      <c r="I22" s="108"/>
      <c r="J22" s="107"/>
      <c r="K22" s="107"/>
      <c r="L22" s="85">
        <f t="shared" si="0"/>
        <v>0</v>
      </c>
      <c r="M22" s="107"/>
      <c r="N22" s="107"/>
      <c r="O22" s="182"/>
      <c r="P22" s="22"/>
    </row>
    <row r="23" spans="1:16" ht="15" customHeight="1">
      <c r="A23" s="20"/>
      <c r="B23" s="572"/>
      <c r="C23" s="176" t="s">
        <v>191</v>
      </c>
      <c r="D23" s="111"/>
      <c r="E23" s="110"/>
      <c r="F23" s="110"/>
      <c r="G23" s="110"/>
      <c r="H23" s="112"/>
      <c r="I23" s="111"/>
      <c r="J23" s="110"/>
      <c r="K23" s="110"/>
      <c r="L23" s="78">
        <f t="shared" si="0"/>
        <v>0</v>
      </c>
      <c r="M23" s="110"/>
      <c r="N23" s="110"/>
      <c r="O23" s="177">
        <f>IF(M$53=0,0,N23/M$53)</f>
        <v>0</v>
      </c>
      <c r="P23" s="22"/>
    </row>
    <row r="24" spans="1:16" ht="15" customHeight="1">
      <c r="A24" s="20"/>
      <c r="B24" s="572"/>
      <c r="C24" s="24" t="s">
        <v>192</v>
      </c>
      <c r="D24" s="114"/>
      <c r="E24" s="113"/>
      <c r="F24" s="113"/>
      <c r="G24" s="113"/>
      <c r="H24" s="115"/>
      <c r="I24" s="114"/>
      <c r="J24" s="113"/>
      <c r="K24" s="113"/>
      <c r="L24" s="79">
        <f t="shared" si="0"/>
        <v>0</v>
      </c>
      <c r="M24" s="113"/>
      <c r="N24" s="113"/>
      <c r="O24" s="178">
        <f>IF(M$53=0,0,N24/M$53)</f>
        <v>0</v>
      </c>
      <c r="P24" s="22"/>
    </row>
    <row r="25" spans="1:16" ht="15" customHeight="1">
      <c r="A25" s="20"/>
      <c r="B25" s="572"/>
      <c r="C25" s="179" t="s">
        <v>193</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72"/>
      <c r="C26" s="181" t="s">
        <v>73</v>
      </c>
      <c r="D26" s="117"/>
      <c r="E26" s="116"/>
      <c r="F26" s="107"/>
      <c r="G26" s="107"/>
      <c r="H26" s="109"/>
      <c r="I26" s="108"/>
      <c r="J26" s="107"/>
      <c r="K26" s="107"/>
      <c r="L26" s="85">
        <f t="shared" si="0"/>
        <v>0</v>
      </c>
      <c r="M26" s="107"/>
      <c r="N26" s="107"/>
      <c r="O26" s="182"/>
      <c r="P26" s="22"/>
    </row>
    <row r="27" spans="1:16" ht="15" customHeight="1">
      <c r="A27" s="20"/>
      <c r="B27" s="572"/>
      <c r="C27" s="176" t="s">
        <v>194</v>
      </c>
      <c r="D27" s="111"/>
      <c r="E27" s="110"/>
      <c r="F27" s="110"/>
      <c r="G27" s="110"/>
      <c r="H27" s="112"/>
      <c r="I27" s="111"/>
      <c r="J27" s="110"/>
      <c r="K27" s="110"/>
      <c r="L27" s="78">
        <f t="shared" si="0"/>
        <v>0</v>
      </c>
      <c r="M27" s="110"/>
      <c r="N27" s="110"/>
      <c r="O27" s="177">
        <f>IF(M$53=0,0,N27/M$53)</f>
        <v>0</v>
      </c>
      <c r="P27" s="22"/>
    </row>
    <row r="28" spans="1:16" ht="15" customHeight="1">
      <c r="A28" s="20"/>
      <c r="B28" s="572"/>
      <c r="C28" s="24" t="s">
        <v>195</v>
      </c>
      <c r="D28" s="114"/>
      <c r="E28" s="113"/>
      <c r="F28" s="113"/>
      <c r="G28" s="113"/>
      <c r="H28" s="115"/>
      <c r="I28" s="114"/>
      <c r="J28" s="113"/>
      <c r="K28" s="113"/>
      <c r="L28" s="79">
        <f t="shared" si="0"/>
        <v>0</v>
      </c>
      <c r="M28" s="113"/>
      <c r="N28" s="113"/>
      <c r="O28" s="178">
        <f>IF(M$53=0,0,N28/M$53)</f>
        <v>0</v>
      </c>
      <c r="P28" s="22"/>
    </row>
    <row r="29" spans="1:16" ht="15" customHeight="1">
      <c r="A29" s="20"/>
      <c r="B29" s="572"/>
      <c r="C29" s="179" t="s">
        <v>196</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72"/>
      <c r="C30" s="181" t="s">
        <v>73</v>
      </c>
      <c r="D30" s="117"/>
      <c r="E30" s="116"/>
      <c r="F30" s="107"/>
      <c r="G30" s="107"/>
      <c r="H30" s="109"/>
      <c r="I30" s="108"/>
      <c r="J30" s="107"/>
      <c r="K30" s="107"/>
      <c r="L30" s="82">
        <f t="shared" si="0"/>
        <v>0</v>
      </c>
      <c r="M30" s="107"/>
      <c r="N30" s="107"/>
      <c r="O30" s="182"/>
      <c r="P30" s="22"/>
    </row>
    <row r="31" spans="1:16" ht="15" customHeight="1">
      <c r="A31" s="20"/>
      <c r="B31" s="572"/>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72"/>
      <c r="C32" s="24" t="s">
        <v>197</v>
      </c>
      <c r="D32" s="114"/>
      <c r="E32" s="113"/>
      <c r="F32" s="113"/>
      <c r="G32" s="113"/>
      <c r="H32" s="115"/>
      <c r="I32" s="114"/>
      <c r="J32" s="113"/>
      <c r="K32" s="113"/>
      <c r="L32" s="79">
        <f t="shared" si="0"/>
        <v>0</v>
      </c>
      <c r="M32" s="113"/>
      <c r="N32" s="113"/>
      <c r="O32" s="178">
        <f>IF(M$53=0,0,N32/M$53)</f>
        <v>0</v>
      </c>
      <c r="P32" s="22"/>
    </row>
    <row r="33" spans="1:16" ht="15.75" customHeight="1" thickBot="1">
      <c r="A33" s="20"/>
      <c r="B33" s="573"/>
      <c r="C33" s="184" t="s">
        <v>198</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5.5">
      <c r="A34" s="232"/>
      <c r="B34" s="574" t="s">
        <v>118</v>
      </c>
      <c r="C34" s="186" t="s">
        <v>74</v>
      </c>
      <c r="D34" s="293"/>
      <c r="E34" s="294"/>
      <c r="F34" s="294"/>
      <c r="G34" s="294"/>
      <c r="H34" s="295"/>
      <c r="I34" s="393"/>
      <c r="J34" s="397"/>
      <c r="K34" s="397"/>
      <c r="L34" s="280">
        <f t="shared" si="0"/>
        <v>0</v>
      </c>
      <c r="M34" s="397"/>
      <c r="N34" s="397"/>
      <c r="O34" s="187"/>
      <c r="P34" s="9"/>
    </row>
    <row r="35" spans="1:16" s="276" customFormat="1" ht="25.5">
      <c r="A35" s="232"/>
      <c r="B35" s="575"/>
      <c r="C35" s="188" t="s">
        <v>75</v>
      </c>
      <c r="D35" s="296"/>
      <c r="E35" s="297"/>
      <c r="F35" s="297"/>
      <c r="G35" s="297"/>
      <c r="H35" s="298"/>
      <c r="I35" s="394"/>
      <c r="J35" s="398"/>
      <c r="K35" s="398"/>
      <c r="L35" s="280">
        <f t="shared" si="0"/>
        <v>0</v>
      </c>
      <c r="M35" s="398"/>
      <c r="N35" s="398"/>
      <c r="O35" s="189"/>
      <c r="P35" s="9"/>
    </row>
    <row r="36" spans="1:16" s="245" customFormat="1" ht="12.75">
      <c r="A36" s="20"/>
      <c r="B36" s="575"/>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75"/>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6.25" thickBot="1">
      <c r="A38" s="232"/>
      <c r="B38" s="576"/>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182</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7"/>
      <c r="C41" s="578"/>
      <c r="D41" s="614" t="s">
        <v>181</v>
      </c>
      <c r="E41" s="615"/>
      <c r="F41" s="615"/>
      <c r="G41" s="615"/>
      <c r="H41" s="616"/>
      <c r="I41" s="614" t="s">
        <v>186</v>
      </c>
      <c r="J41" s="615"/>
      <c r="K41" s="615"/>
      <c r="L41" s="615"/>
      <c r="M41" s="615"/>
      <c r="N41" s="615"/>
      <c r="O41" s="616"/>
      <c r="P41" s="22"/>
    </row>
    <row r="42" spans="1:16" s="245" customFormat="1" ht="19.5" customHeight="1">
      <c r="A42" s="20"/>
      <c r="B42" s="579"/>
      <c r="C42" s="580"/>
      <c r="D42" s="596" t="str">
        <f>IF('Page de garde'!$D$4="","N-4",'Page de garde'!$D$4-4)</f>
        <v>N-4</v>
      </c>
      <c r="E42" s="583" t="str">
        <f>IF('Page de garde'!$D$4="","N-3",'Page de garde'!$D$4-3)</f>
        <v>N-3</v>
      </c>
      <c r="F42" s="583" t="str">
        <f>IF('Page de garde'!$D$4="","N-2",'Page de garde'!$D$4-2)</f>
        <v>N-2</v>
      </c>
      <c r="G42" s="583" t="str">
        <f>IF('Page de garde'!$D$4="","N-1
(prévisionnel actualisé)",'Page de garde'!$D$4-1&amp;" (prévisionnel actualisé)")</f>
        <v>N-1
(prévisionnel actualisé)</v>
      </c>
      <c r="H42" s="604" t="str">
        <f>IF('Page de garde'!$D$4="","N   (prévisionnel)",'Page de garde'!$D$4&amp;" (prévisionnel)")</f>
        <v>N   (prévisionnel)</v>
      </c>
      <c r="I42" s="606" t="str">
        <f>IF('Page de garde'!$D$4="","N-4",'Page de garde'!$D$4-4)</f>
        <v>N-4</v>
      </c>
      <c r="J42" s="603" t="str">
        <f>IF('Page de garde'!$D$4="","N-3",'Page de garde'!$D$4-3)</f>
        <v>N-3</v>
      </c>
      <c r="K42" s="603" t="str">
        <f>IF('Page de garde'!$D$4="","N-2",'Page de garde'!$D$4-2)</f>
        <v>N-2</v>
      </c>
      <c r="L42" s="603" t="s">
        <v>6</v>
      </c>
      <c r="M42" s="603" t="str">
        <f>IF('Page de garde'!$D$4="","N-1
(prévisionnel actualisé)",'Page de garde'!$D$4-1&amp;" (prévisionnel actualisé)")</f>
        <v>N-1
(prévisionnel actualisé)</v>
      </c>
      <c r="N42" s="603" t="str">
        <f>IF('Page de garde'!$D$4="","N   (prévisionnel)",'Page de garde'!$D$4&amp;" (prévisionnel)")</f>
        <v>N   (prévisionnel)</v>
      </c>
      <c r="O42" s="612" t="str">
        <f>IF('Page de garde'!$D$4="","Taux d'occupation N (5)","Taux d'occupation "&amp;'Page de garde'!$D$4&amp;" (5)")</f>
        <v>Taux d'occupation N (5)</v>
      </c>
      <c r="P42" s="22"/>
    </row>
    <row r="43" spans="1:16" s="245" customFormat="1" ht="19.5" customHeight="1" thickBot="1">
      <c r="A43" s="20"/>
      <c r="B43" s="581"/>
      <c r="C43" s="582"/>
      <c r="D43" s="597" t="str">
        <f>IF('Page de garde'!$D$4="","N-4",'Page de garde'!$D$4-4)</f>
        <v>N-4</v>
      </c>
      <c r="E43" s="584" t="str">
        <f>IF('Page de garde'!$D$4="","N-3",'Page de garde'!$D$4-3)</f>
        <v>N-3</v>
      </c>
      <c r="F43" s="584" t="str">
        <f>IF('Page de garde'!$D$4="","N-2",'Page de garde'!$D$4-2)</f>
        <v>N-2</v>
      </c>
      <c r="G43" s="584" t="str">
        <f>IF('Page de garde'!$D$4="","N-1
(prévisionnel actualisé)",'Page de garde'!$D$4-1&amp;" (prévisionnel actualisé)")</f>
        <v>N-1
(prévisionnel actualisé)</v>
      </c>
      <c r="H43" s="605"/>
      <c r="I43" s="597" t="str">
        <f>IF('Page de garde'!$D$4="","N-4",'Page de garde'!$D$4-4)</f>
        <v>N-4</v>
      </c>
      <c r="J43" s="584" t="str">
        <f>IF('Page de garde'!$D$4="","N-3",'Page de garde'!$D$4-3)</f>
        <v>N-3</v>
      </c>
      <c r="K43" s="584" t="str">
        <f>IF('Page de garde'!$D$4="","N-2",'Page de garde'!$D$4-2)</f>
        <v>N-2</v>
      </c>
      <c r="L43" s="584"/>
      <c r="M43" s="584" t="str">
        <f>IF('Page de garde'!$D$4="","N-1
(prévisionnel actualisé)",'Page de garde'!$D$4-1&amp;" (prévisionnel actualisé)")</f>
        <v>N-1
(prévisionnel actualisé)</v>
      </c>
      <c r="N43" s="584"/>
      <c r="O43" s="613" t="str">
        <f>IF('Page de garde'!$D$4="","Taux d'occupation N (5)","Taux d'occupation "&amp;'Page de garde'!$D$4&amp;" (5)")</f>
        <v>Taux d'occupation N (5)</v>
      </c>
      <c r="P43" s="22"/>
    </row>
    <row r="44" spans="1:16" s="276" customFormat="1" ht="25.5">
      <c r="A44" s="232"/>
      <c r="B44" s="564"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5.5">
      <c r="A45" s="232"/>
      <c r="B45" s="565"/>
      <c r="C45" s="199" t="s">
        <v>81</v>
      </c>
      <c r="D45" s="308"/>
      <c r="E45" s="308"/>
      <c r="F45" s="308"/>
      <c r="G45" s="308"/>
      <c r="H45" s="309"/>
      <c r="I45" s="396"/>
      <c r="J45" s="400"/>
      <c r="K45" s="400"/>
      <c r="L45" s="310">
        <f t="shared" si="6"/>
        <v>0</v>
      </c>
      <c r="M45" s="400"/>
      <c r="N45" s="400"/>
      <c r="O45" s="198"/>
      <c r="P45" s="9"/>
    </row>
    <row r="46" spans="1:16" s="276" customFormat="1" ht="12.75">
      <c r="A46" s="232"/>
      <c r="B46" s="565"/>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5"/>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5"/>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6.25" thickBot="1">
      <c r="A49" s="232"/>
      <c r="B49" s="566"/>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67" t="s">
        <v>138</v>
      </c>
      <c r="E51" s="568"/>
      <c r="F51" s="568"/>
      <c r="G51" s="568"/>
      <c r="H51" s="568"/>
      <c r="I51" s="600" t="s">
        <v>254</v>
      </c>
      <c r="J51" s="601"/>
      <c r="K51" s="601"/>
      <c r="L51" s="601"/>
      <c r="M51" s="602"/>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87" t="s">
        <v>255</v>
      </c>
      <c r="C53" s="588"/>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560" t="s">
        <v>185</v>
      </c>
      <c r="C54" s="561"/>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179</v>
      </c>
      <c r="C58" s="17"/>
      <c r="D58" s="194"/>
      <c r="E58" s="194"/>
      <c r="F58" s="194"/>
      <c r="G58" s="194"/>
      <c r="H58" s="194"/>
      <c r="I58" s="194"/>
      <c r="J58" s="194"/>
      <c r="K58" s="194"/>
      <c r="L58" s="194"/>
      <c r="M58" s="194"/>
      <c r="N58" s="194"/>
      <c r="O58" s="195"/>
      <c r="P58" s="22"/>
    </row>
    <row r="59" spans="1:16" s="412" customFormat="1" ht="23.25" customHeight="1">
      <c r="A59" s="408"/>
      <c r="B59" s="409" t="s">
        <v>256</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614"/>
      <c r="C68" s="614" t="s">
        <v>3</v>
      </c>
      <c r="D68" s="614" t="s">
        <v>181</v>
      </c>
      <c r="E68" s="615"/>
      <c r="F68" s="615"/>
      <c r="G68" s="615"/>
      <c r="H68" s="616"/>
      <c r="I68" s="618" t="s">
        <v>186</v>
      </c>
      <c r="J68" s="619"/>
      <c r="K68" s="619"/>
      <c r="L68" s="619"/>
      <c r="M68" s="619"/>
      <c r="N68" s="619"/>
      <c r="O68" s="620"/>
      <c r="P68" s="22"/>
    </row>
    <row r="69" spans="1:16" ht="39" thickBot="1">
      <c r="A69" s="20"/>
      <c r="B69" s="617"/>
      <c r="C69" s="617"/>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71" t="s">
        <v>187</v>
      </c>
      <c r="C70" s="176" t="s">
        <v>188</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72"/>
      <c r="C71" s="24" t="s">
        <v>189</v>
      </c>
      <c r="D71" s="114"/>
      <c r="E71" s="113"/>
      <c r="F71" s="113"/>
      <c r="G71" s="113"/>
      <c r="H71" s="115"/>
      <c r="I71" s="114"/>
      <c r="J71" s="113"/>
      <c r="K71" s="113"/>
      <c r="L71" s="79">
        <f t="shared" si="7"/>
        <v>0</v>
      </c>
      <c r="M71" s="113"/>
      <c r="N71" s="113"/>
      <c r="O71" s="178">
        <f>IF(M$104=0,0,N71/M$104)</f>
        <v>0</v>
      </c>
      <c r="P71" s="22"/>
    </row>
    <row r="72" spans="1:16" ht="15" customHeight="1">
      <c r="A72" s="20"/>
      <c r="B72" s="572"/>
      <c r="C72" s="179" t="s">
        <v>190</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72"/>
      <c r="C73" s="181" t="s">
        <v>73</v>
      </c>
      <c r="D73" s="117"/>
      <c r="E73" s="116"/>
      <c r="F73" s="107"/>
      <c r="G73" s="107"/>
      <c r="H73" s="109"/>
      <c r="I73" s="108"/>
      <c r="J73" s="107"/>
      <c r="K73" s="107"/>
      <c r="L73" s="85">
        <f t="shared" si="7"/>
        <v>0</v>
      </c>
      <c r="M73" s="107"/>
      <c r="N73" s="107"/>
      <c r="O73" s="182"/>
      <c r="P73" s="22"/>
    </row>
    <row r="74" spans="1:16" ht="15" customHeight="1">
      <c r="A74" s="20"/>
      <c r="B74" s="572"/>
      <c r="C74" s="176" t="s">
        <v>191</v>
      </c>
      <c r="D74" s="111"/>
      <c r="E74" s="110"/>
      <c r="F74" s="110"/>
      <c r="G74" s="110"/>
      <c r="H74" s="112"/>
      <c r="I74" s="111"/>
      <c r="J74" s="110"/>
      <c r="K74" s="110"/>
      <c r="L74" s="78">
        <f t="shared" si="7"/>
        <v>0</v>
      </c>
      <c r="M74" s="110"/>
      <c r="N74" s="110"/>
      <c r="O74" s="177">
        <f>IF(M$104=0,0,N74/M$104)</f>
        <v>0</v>
      </c>
      <c r="P74" s="22"/>
    </row>
    <row r="75" spans="1:16" ht="15" customHeight="1">
      <c r="A75" s="20"/>
      <c r="B75" s="572"/>
      <c r="C75" s="24" t="s">
        <v>192</v>
      </c>
      <c r="D75" s="114"/>
      <c r="E75" s="113"/>
      <c r="F75" s="113"/>
      <c r="G75" s="113"/>
      <c r="H75" s="115"/>
      <c r="I75" s="114"/>
      <c r="J75" s="113"/>
      <c r="K75" s="113"/>
      <c r="L75" s="79">
        <f t="shared" si="7"/>
        <v>0</v>
      </c>
      <c r="M75" s="113"/>
      <c r="N75" s="113"/>
      <c r="O75" s="178">
        <f>IF(M$104=0,0,N75/M$104)</f>
        <v>0</v>
      </c>
      <c r="P75" s="22"/>
    </row>
    <row r="76" spans="1:16" ht="15" customHeight="1">
      <c r="A76" s="20"/>
      <c r="B76" s="572"/>
      <c r="C76" s="179" t="s">
        <v>193</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72"/>
      <c r="C77" s="181" t="s">
        <v>73</v>
      </c>
      <c r="D77" s="117"/>
      <c r="E77" s="116"/>
      <c r="F77" s="107"/>
      <c r="G77" s="107"/>
      <c r="H77" s="109"/>
      <c r="I77" s="108"/>
      <c r="J77" s="107"/>
      <c r="K77" s="107"/>
      <c r="L77" s="85">
        <f t="shared" si="7"/>
        <v>0</v>
      </c>
      <c r="M77" s="107"/>
      <c r="N77" s="107"/>
      <c r="O77" s="182"/>
      <c r="P77" s="22"/>
    </row>
    <row r="78" spans="1:16" ht="15" customHeight="1">
      <c r="A78" s="20"/>
      <c r="B78" s="572"/>
      <c r="C78" s="176" t="s">
        <v>194</v>
      </c>
      <c r="D78" s="111"/>
      <c r="E78" s="110"/>
      <c r="F78" s="110"/>
      <c r="G78" s="110"/>
      <c r="H78" s="112"/>
      <c r="I78" s="111"/>
      <c r="J78" s="110"/>
      <c r="K78" s="110"/>
      <c r="L78" s="78">
        <f t="shared" si="7"/>
        <v>0</v>
      </c>
      <c r="M78" s="110"/>
      <c r="N78" s="110"/>
      <c r="O78" s="177">
        <f>IF(M$104=0,0,N78/M$104)</f>
        <v>0</v>
      </c>
      <c r="P78" s="22"/>
    </row>
    <row r="79" spans="1:16" ht="15" customHeight="1">
      <c r="A79" s="20"/>
      <c r="B79" s="572"/>
      <c r="C79" s="24" t="s">
        <v>195</v>
      </c>
      <c r="D79" s="114"/>
      <c r="E79" s="113"/>
      <c r="F79" s="113"/>
      <c r="G79" s="113"/>
      <c r="H79" s="115"/>
      <c r="I79" s="114"/>
      <c r="J79" s="113"/>
      <c r="K79" s="113"/>
      <c r="L79" s="79">
        <f t="shared" si="7"/>
        <v>0</v>
      </c>
      <c r="M79" s="113"/>
      <c r="N79" s="113"/>
      <c r="O79" s="178">
        <f>IF(M$104=0,0,N79/M$104)</f>
        <v>0</v>
      </c>
      <c r="P79" s="22"/>
    </row>
    <row r="80" spans="1:16" ht="15" customHeight="1">
      <c r="A80" s="20"/>
      <c r="B80" s="572"/>
      <c r="C80" s="179" t="s">
        <v>196</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72"/>
      <c r="C81" s="181" t="s">
        <v>73</v>
      </c>
      <c r="D81" s="117"/>
      <c r="E81" s="116"/>
      <c r="F81" s="107"/>
      <c r="G81" s="107"/>
      <c r="H81" s="109"/>
      <c r="I81" s="108"/>
      <c r="J81" s="107"/>
      <c r="K81" s="107"/>
      <c r="L81" s="82">
        <f t="shared" si="7"/>
        <v>0</v>
      </c>
      <c r="M81" s="107"/>
      <c r="N81" s="107"/>
      <c r="O81" s="182"/>
      <c r="P81" s="22"/>
    </row>
    <row r="82" spans="1:16" ht="15" customHeight="1">
      <c r="A82" s="20"/>
      <c r="B82" s="572"/>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72"/>
      <c r="C83" s="24" t="s">
        <v>197</v>
      </c>
      <c r="D83" s="114"/>
      <c r="E83" s="113"/>
      <c r="F83" s="113"/>
      <c r="G83" s="113"/>
      <c r="H83" s="115"/>
      <c r="I83" s="114"/>
      <c r="J83" s="113"/>
      <c r="K83" s="113"/>
      <c r="L83" s="79">
        <f t="shared" si="7"/>
        <v>0</v>
      </c>
      <c r="M83" s="113"/>
      <c r="N83" s="113"/>
      <c r="O83" s="178">
        <f>IF(M$104=0,0,N83/M$104)</f>
        <v>0</v>
      </c>
      <c r="P83" s="22"/>
    </row>
    <row r="84" spans="1:16" ht="15.75" customHeight="1" thickBot="1">
      <c r="A84" s="20"/>
      <c r="B84" s="573"/>
      <c r="C84" s="184" t="s">
        <v>198</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5.5">
      <c r="A85" s="232"/>
      <c r="B85" s="574" t="s">
        <v>118</v>
      </c>
      <c r="C85" s="186" t="s">
        <v>74</v>
      </c>
      <c r="D85" s="293"/>
      <c r="E85" s="294"/>
      <c r="F85" s="294"/>
      <c r="G85" s="294"/>
      <c r="H85" s="295"/>
      <c r="I85" s="393"/>
      <c r="J85" s="397"/>
      <c r="K85" s="397"/>
      <c r="L85" s="280">
        <f t="shared" si="7"/>
        <v>0</v>
      </c>
      <c r="M85" s="397"/>
      <c r="N85" s="397"/>
      <c r="O85" s="187"/>
      <c r="P85" s="9"/>
    </row>
    <row r="86" spans="1:16" s="276" customFormat="1" ht="25.5">
      <c r="A86" s="232"/>
      <c r="B86" s="575"/>
      <c r="C86" s="188" t="s">
        <v>75</v>
      </c>
      <c r="D86" s="296"/>
      <c r="E86" s="297"/>
      <c r="F86" s="297"/>
      <c r="G86" s="297"/>
      <c r="H86" s="298"/>
      <c r="I86" s="394"/>
      <c r="J86" s="398"/>
      <c r="K86" s="398"/>
      <c r="L86" s="280">
        <f t="shared" si="7"/>
        <v>0</v>
      </c>
      <c r="M86" s="398"/>
      <c r="N86" s="398"/>
      <c r="O86" s="189"/>
      <c r="P86" s="9"/>
    </row>
    <row r="87" spans="1:16" s="276" customFormat="1" ht="12.75">
      <c r="A87" s="232"/>
      <c r="B87" s="575"/>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75"/>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6.25" thickBot="1">
      <c r="A89" s="232"/>
      <c r="B89" s="576"/>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182</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7"/>
      <c r="C92" s="578"/>
      <c r="D92" s="614" t="s">
        <v>181</v>
      </c>
      <c r="E92" s="615"/>
      <c r="F92" s="615"/>
      <c r="G92" s="615"/>
      <c r="H92" s="616"/>
      <c r="I92" s="614" t="s">
        <v>186</v>
      </c>
      <c r="J92" s="615"/>
      <c r="K92" s="615"/>
      <c r="L92" s="615"/>
      <c r="M92" s="615"/>
      <c r="N92" s="615"/>
      <c r="O92" s="616"/>
      <c r="P92" s="22"/>
    </row>
    <row r="93" spans="1:16" s="245" customFormat="1" ht="19.5" customHeight="1">
      <c r="A93" s="20"/>
      <c r="B93" s="579"/>
      <c r="C93" s="580"/>
      <c r="D93" s="596" t="str">
        <f>IF('Page de garde'!$D$4="","N-4",'Page de garde'!$D$4-4)</f>
        <v>N-4</v>
      </c>
      <c r="E93" s="583" t="str">
        <f>IF('Page de garde'!$D$4="","N-3",'Page de garde'!$D$4-3)</f>
        <v>N-3</v>
      </c>
      <c r="F93" s="583" t="str">
        <f>IF('Page de garde'!$D$4="","N-2",'Page de garde'!$D$4-2)</f>
        <v>N-2</v>
      </c>
      <c r="G93" s="583" t="str">
        <f>IF('Page de garde'!$D$4="","N-1
(prévisionnel actualisé)",'Page de garde'!$D$4-1&amp;" (prévisionnel actualisé)")</f>
        <v>N-1
(prévisionnel actualisé)</v>
      </c>
      <c r="H93" s="604" t="str">
        <f>IF('Page de garde'!$D$4="","N   (prévisionnel)",'Page de garde'!$D$4&amp;" (prévisionnel)")</f>
        <v>N   (prévisionnel)</v>
      </c>
      <c r="I93" s="606" t="str">
        <f>IF('Page de garde'!$D$4="","N-4",'Page de garde'!$D$4-4)</f>
        <v>N-4</v>
      </c>
      <c r="J93" s="603" t="str">
        <f>IF('Page de garde'!$D$4="","N-3",'Page de garde'!$D$4-3)</f>
        <v>N-3</v>
      </c>
      <c r="K93" s="603" t="str">
        <f>IF('Page de garde'!$D$4="","N-2",'Page de garde'!$D$4-2)</f>
        <v>N-2</v>
      </c>
      <c r="L93" s="603" t="s">
        <v>6</v>
      </c>
      <c r="M93" s="603" t="str">
        <f>IF('Page de garde'!$D$4="","N-1
(prévisionnel actualisé)",'Page de garde'!$D$4-1&amp;" (prévisionnel actualisé)")</f>
        <v>N-1
(prévisionnel actualisé)</v>
      </c>
      <c r="N93" s="603" t="str">
        <f>IF('Page de garde'!$D$4="","N   (prévisionnel)",'Page de garde'!$D$4&amp;" (prévisionnel)")</f>
        <v>N   (prévisionnel)</v>
      </c>
      <c r="O93" s="612" t="str">
        <f>IF('Page de garde'!$D$4="","Taux d'occupation N (5)","Taux d'occupation "&amp;'Page de garde'!$D$4&amp;" (5)")</f>
        <v>Taux d'occupation N (5)</v>
      </c>
      <c r="P93" s="22"/>
    </row>
    <row r="94" spans="1:16" s="245" customFormat="1" ht="19.5" customHeight="1" thickBot="1">
      <c r="A94" s="20"/>
      <c r="B94" s="581"/>
      <c r="C94" s="582"/>
      <c r="D94" s="597" t="str">
        <f>IF('Page de garde'!$D$4="","N-4",'Page de garde'!$D$4-4)</f>
        <v>N-4</v>
      </c>
      <c r="E94" s="584" t="str">
        <f>IF('Page de garde'!$D$4="","N-3",'Page de garde'!$D$4-3)</f>
        <v>N-3</v>
      </c>
      <c r="F94" s="584" t="str">
        <f>IF('Page de garde'!$D$4="","N-2",'Page de garde'!$D$4-2)</f>
        <v>N-2</v>
      </c>
      <c r="G94" s="584" t="str">
        <f>IF('Page de garde'!$D$4="","N-1
(prévisionnel actualisé)",'Page de garde'!$D$4-1&amp;" (prévisionnel actualisé)")</f>
        <v>N-1
(prévisionnel actualisé)</v>
      </c>
      <c r="H94" s="605"/>
      <c r="I94" s="597" t="str">
        <f>IF('Page de garde'!$D$4="","N-4",'Page de garde'!$D$4-4)</f>
        <v>N-4</v>
      </c>
      <c r="J94" s="584" t="str">
        <f>IF('Page de garde'!$D$4="","N-3",'Page de garde'!$D$4-3)</f>
        <v>N-3</v>
      </c>
      <c r="K94" s="584" t="str">
        <f>IF('Page de garde'!$D$4="","N-2",'Page de garde'!$D$4-2)</f>
        <v>N-2</v>
      </c>
      <c r="L94" s="584"/>
      <c r="M94" s="584" t="str">
        <f>IF('Page de garde'!$D$4="","N-1
(prévisionnel actualisé)",'Page de garde'!$D$4-1&amp;" (prévisionnel actualisé)")</f>
        <v>N-1
(prévisionnel actualisé)</v>
      </c>
      <c r="N94" s="584"/>
      <c r="O94" s="613" t="str">
        <f>IF('Page de garde'!$D$4="","Taux d'occupation N (5)","Taux d'occupation "&amp;'Page de garde'!$D$4&amp;" (5)")</f>
        <v>Taux d'occupation N (5)</v>
      </c>
      <c r="P94" s="22"/>
    </row>
    <row r="95" spans="1:16" s="276" customFormat="1" ht="25.5">
      <c r="A95" s="232"/>
      <c r="B95" s="564"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5.5">
      <c r="A96" s="232"/>
      <c r="B96" s="565"/>
      <c r="C96" s="199" t="s">
        <v>81</v>
      </c>
      <c r="D96" s="308"/>
      <c r="E96" s="308"/>
      <c r="F96" s="308"/>
      <c r="G96" s="308"/>
      <c r="H96" s="309"/>
      <c r="I96" s="396"/>
      <c r="J96" s="400"/>
      <c r="K96" s="400"/>
      <c r="L96" s="310">
        <f t="shared" si="13"/>
        <v>0</v>
      </c>
      <c r="M96" s="400"/>
      <c r="N96" s="400"/>
      <c r="O96" s="198"/>
      <c r="P96" s="9"/>
    </row>
    <row r="97" spans="1:16" s="276" customFormat="1" ht="12.75">
      <c r="A97" s="232"/>
      <c r="B97" s="565"/>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5"/>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5"/>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6.25" thickBot="1">
      <c r="A100" s="232"/>
      <c r="B100" s="566"/>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67" t="s">
        <v>138</v>
      </c>
      <c r="E102" s="568"/>
      <c r="F102" s="568"/>
      <c r="G102" s="568"/>
      <c r="H102" s="568"/>
      <c r="I102" s="600" t="s">
        <v>254</v>
      </c>
      <c r="J102" s="601"/>
      <c r="K102" s="601"/>
      <c r="L102" s="601"/>
      <c r="M102" s="602"/>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87" t="s">
        <v>255</v>
      </c>
      <c r="C104" s="588"/>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60" t="s">
        <v>185</v>
      </c>
      <c r="C105" s="561"/>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179</v>
      </c>
      <c r="C109" s="17"/>
      <c r="D109" s="194"/>
      <c r="E109" s="194"/>
      <c r="F109" s="194"/>
      <c r="G109" s="194"/>
      <c r="H109" s="194"/>
      <c r="I109" s="194"/>
      <c r="J109" s="194"/>
      <c r="K109" s="194"/>
      <c r="L109" s="194"/>
      <c r="M109" s="194"/>
      <c r="N109" s="194"/>
      <c r="O109" s="195"/>
      <c r="P109" s="22"/>
    </row>
    <row r="110" spans="1:16" s="412" customFormat="1" ht="23.25" customHeight="1">
      <c r="A110" s="408"/>
      <c r="B110" s="409" t="s">
        <v>256</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199</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89" t="s">
        <v>3</v>
      </c>
      <c r="C118" s="590"/>
      <c r="D118" s="568" t="s">
        <v>91</v>
      </c>
      <c r="E118" s="568"/>
      <c r="F118" s="568"/>
      <c r="G118" s="568"/>
      <c r="H118" s="595"/>
      <c r="I118" s="607" t="s">
        <v>86</v>
      </c>
      <c r="J118" s="608"/>
      <c r="K118" s="608"/>
      <c r="L118" s="608"/>
      <c r="M118" s="608"/>
      <c r="N118" s="608"/>
      <c r="O118" s="609"/>
      <c r="P118" s="22"/>
    </row>
    <row r="119" spans="1:16" ht="19.5" customHeight="1">
      <c r="A119" s="20"/>
      <c r="B119" s="591"/>
      <c r="C119" s="592"/>
      <c r="D119" s="596" t="str">
        <f>IF('Page de garde'!$D$4="","N-4",'Page de garde'!$D$4-4)</f>
        <v>N-4</v>
      </c>
      <c r="E119" s="583" t="str">
        <f>IF('Page de garde'!$D$4="","N-3",'Page de garde'!$D$4-3)</f>
        <v>N-3</v>
      </c>
      <c r="F119" s="583" t="str">
        <f>IF('Page de garde'!$D$4="","N-2",'Page de garde'!$D$4-2)</f>
        <v>N-2</v>
      </c>
      <c r="G119" s="583" t="str">
        <f>IF('Page de garde'!$D$4="","N-1
(prévisionnel actualisé)",'Page de garde'!$D$4-1&amp;" (prévisionnel actualisé)")</f>
        <v>N-1
(prévisionnel actualisé)</v>
      </c>
      <c r="H119" s="604" t="str">
        <f>IF('Page de garde'!$D$4="","N   (prévisionnel)",'Page de garde'!$D$4&amp;" (prévisionnel)")</f>
        <v>N   (prévisionnel)</v>
      </c>
      <c r="I119" s="596" t="str">
        <f>IF('Page de garde'!$D$4="","N-4",'Page de garde'!$D$4-4)</f>
        <v>N-4</v>
      </c>
      <c r="J119" s="583" t="str">
        <f>IF('Page de garde'!$D$4="","N-3",'Page de garde'!$D$4-3)</f>
        <v>N-3</v>
      </c>
      <c r="K119" s="583" t="str">
        <f>IF('Page de garde'!$D$4="","N-2",'Page de garde'!$D$4-2)</f>
        <v>N-2</v>
      </c>
      <c r="L119" s="583" t="s">
        <v>6</v>
      </c>
      <c r="M119" s="583" t="str">
        <f>IF('Page de garde'!$D$4="","N-1
(prévisionnel actualisé)",'Page de garde'!$D$4-1&amp;" (prévisionnel actualisé)")</f>
        <v>N-1
(prévisionnel actualisé)</v>
      </c>
      <c r="N119" s="583" t="str">
        <f>IF('Page de garde'!$D$4="","N   (prévisionnel)",'Page de garde'!$D$4&amp;" (prévisionnel)")</f>
        <v>N   (prévisionnel)</v>
      </c>
      <c r="O119" s="612" t="str">
        <f>IF('Page de garde'!$D$4="","Taux d'occupation N (8)","Taux d'occupation "&amp;'Page de garde'!$D$4&amp;" (8)")</f>
        <v>Taux d'occupation N (8)</v>
      </c>
      <c r="P119" s="22"/>
    </row>
    <row r="120" spans="1:16" ht="19.5" customHeight="1" thickBot="1">
      <c r="A120" s="20"/>
      <c r="B120" s="593"/>
      <c r="C120" s="594"/>
      <c r="D120" s="597" t="str">
        <f>IF('Page de garde'!$D$4="","N-4",'Page de garde'!$D$4-4)</f>
        <v>N-4</v>
      </c>
      <c r="E120" s="584" t="str">
        <f>IF('Page de garde'!$D$4="","N-3",'Page de garde'!$D$4-3)</f>
        <v>N-3</v>
      </c>
      <c r="F120" s="584" t="str">
        <f>IF('Page de garde'!$D$4="","N-2",'Page de garde'!$D$4-2)</f>
        <v>N-2</v>
      </c>
      <c r="G120" s="584" t="str">
        <f>IF('Page de garde'!$D$4="","N-1
(prévisionnel actualisé)",'Page de garde'!$D$4-1&amp;" (prévisionnel actualisé)")</f>
        <v>N-1
(prévisionnel actualisé)</v>
      </c>
      <c r="H120" s="605"/>
      <c r="I120" s="597" t="str">
        <f>IF('Page de garde'!$D$4="","N-4",'Page de garde'!$D$4-4)</f>
        <v>N-4</v>
      </c>
      <c r="J120" s="584" t="str">
        <f>IF('Page de garde'!$D$4="","N-3",'Page de garde'!$D$4-3)</f>
        <v>N-3</v>
      </c>
      <c r="K120" s="584" t="str">
        <f>IF('Page de garde'!$D$4="","N-2",'Page de garde'!$D$4-2)</f>
        <v>N-2</v>
      </c>
      <c r="L120" s="584"/>
      <c r="M120" s="584" t="str">
        <f>IF('Page de garde'!$D$4="","N-1
(prévisionnel actualisé)",'Page de garde'!$D$4-1&amp;" (prévisionnel actualisé)")</f>
        <v>N-1
(prévisionnel actualisé)</v>
      </c>
      <c r="N120" s="584"/>
      <c r="O120" s="613"/>
      <c r="P120" s="22"/>
    </row>
    <row r="121" spans="1:16" ht="12.75" customHeight="1">
      <c r="A121" s="20"/>
      <c r="B121" s="569" t="s">
        <v>92</v>
      </c>
      <c r="C121" s="570"/>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585" t="s">
        <v>93</v>
      </c>
      <c r="C122" s="586"/>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569" t="s">
        <v>94</v>
      </c>
      <c r="C123" s="570"/>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585" t="s">
        <v>93</v>
      </c>
      <c r="C124" s="586"/>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569" t="s">
        <v>95</v>
      </c>
      <c r="C125" s="570"/>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585" t="s">
        <v>93</v>
      </c>
      <c r="C126" s="586"/>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569" t="s">
        <v>96</v>
      </c>
      <c r="C127" s="570"/>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585" t="s">
        <v>93</v>
      </c>
      <c r="C128" s="586"/>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569" t="s">
        <v>97</v>
      </c>
      <c r="C129" s="570"/>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585" t="s">
        <v>93</v>
      </c>
      <c r="C130" s="586"/>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10" t="s">
        <v>100</v>
      </c>
      <c r="C131" s="611"/>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569" t="s">
        <v>234</v>
      </c>
      <c r="C132" s="570"/>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598" t="s">
        <v>98</v>
      </c>
      <c r="C133" s="599"/>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10" t="s">
        <v>235</v>
      </c>
      <c r="C134" s="711"/>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562" t="s">
        <v>99</v>
      </c>
      <c r="C135" s="563"/>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67" t="s">
        <v>65</v>
      </c>
      <c r="E137" s="568"/>
      <c r="F137" s="568"/>
      <c r="G137" s="568"/>
      <c r="H137" s="568"/>
      <c r="I137" s="600" t="s">
        <v>254</v>
      </c>
      <c r="J137" s="601"/>
      <c r="K137" s="601"/>
      <c r="L137" s="601"/>
      <c r="M137" s="602"/>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7" t="s">
        <v>255</v>
      </c>
      <c r="C139" s="588"/>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60" t="s">
        <v>185</v>
      </c>
      <c r="C140" s="561"/>
      <c r="D140" s="418"/>
      <c r="E140" s="419"/>
      <c r="F140" s="419"/>
      <c r="G140" s="419"/>
      <c r="H140" s="420"/>
      <c r="I140" s="414"/>
      <c r="J140" s="194"/>
      <c r="K140" s="194"/>
      <c r="L140" s="194"/>
      <c r="M140" s="194"/>
      <c r="N140" s="194"/>
      <c r="O140" s="195"/>
      <c r="P140" s="22"/>
    </row>
    <row r="141" spans="1:16" s="269" customFormat="1" ht="13.5" customHeight="1">
      <c r="A141" s="264"/>
      <c r="B141" s="205" t="s">
        <v>183</v>
      </c>
      <c r="C141" s="265"/>
      <c r="D141" s="266"/>
      <c r="E141" s="266"/>
      <c r="F141" s="266"/>
      <c r="G141" s="266"/>
      <c r="H141" s="266"/>
      <c r="I141" s="266"/>
      <c r="J141" s="266"/>
      <c r="K141" s="266"/>
      <c r="L141" s="266"/>
      <c r="M141" s="266"/>
      <c r="N141" s="266"/>
      <c r="O141" s="267"/>
      <c r="P141" s="268"/>
    </row>
    <row r="142" spans="1:16" s="269" customFormat="1" ht="13.5" customHeight="1">
      <c r="A142" s="264"/>
      <c r="B142" s="205" t="s">
        <v>184</v>
      </c>
      <c r="C142" s="265"/>
      <c r="D142" s="266"/>
      <c r="E142" s="266"/>
      <c r="F142" s="266"/>
      <c r="G142" s="266"/>
      <c r="H142" s="266"/>
      <c r="I142" s="266"/>
      <c r="J142" s="266"/>
      <c r="K142" s="266"/>
      <c r="L142" s="266"/>
      <c r="M142" s="266"/>
      <c r="N142" s="266"/>
      <c r="O142" s="267"/>
      <c r="P142" s="268"/>
    </row>
    <row r="143" spans="1:16" s="412" customFormat="1" ht="23.25" customHeight="1">
      <c r="A143" s="408"/>
      <c r="B143" s="409" t="s">
        <v>257</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I17:O17"/>
    <mergeCell ref="O42:O43"/>
    <mergeCell ref="G42:G43"/>
    <mergeCell ref="H42:H43"/>
    <mergeCell ref="B11:O11"/>
    <mergeCell ref="J42:J43"/>
    <mergeCell ref="K42:K43"/>
    <mergeCell ref="L42:L43"/>
    <mergeCell ref="M42:M43"/>
    <mergeCell ref="N42:N43"/>
    <mergeCell ref="B17:B18"/>
    <mergeCell ref="B19:B33"/>
    <mergeCell ref="C17:C18"/>
    <mergeCell ref="D17:H17"/>
    <mergeCell ref="B44:B49"/>
    <mergeCell ref="I42:I43"/>
    <mergeCell ref="D42:D43"/>
    <mergeCell ref="E42:E43"/>
    <mergeCell ref="F42:F43"/>
    <mergeCell ref="B34:B38"/>
    <mergeCell ref="N93:N94"/>
    <mergeCell ref="B70:B84"/>
    <mergeCell ref="B85:B89"/>
    <mergeCell ref="E93:E94"/>
    <mergeCell ref="B41:C43"/>
    <mergeCell ref="D41:H41"/>
    <mergeCell ref="I41:O41"/>
    <mergeCell ref="D51:H51"/>
    <mergeCell ref="I51:M51"/>
    <mergeCell ref="B53:C53"/>
    <mergeCell ref="O93:O94"/>
    <mergeCell ref="B95:B100"/>
    <mergeCell ref="F93:F94"/>
    <mergeCell ref="I93:I94"/>
    <mergeCell ref="J93:J94"/>
    <mergeCell ref="B68:B69"/>
    <mergeCell ref="C68:C69"/>
    <mergeCell ref="D68:H68"/>
    <mergeCell ref="I68:O68"/>
    <mergeCell ref="M93:M94"/>
    <mergeCell ref="D102:H102"/>
    <mergeCell ref="I102:M102"/>
    <mergeCell ref="B92:C94"/>
    <mergeCell ref="D92:H92"/>
    <mergeCell ref="I92:O92"/>
    <mergeCell ref="D93:D94"/>
    <mergeCell ref="K93:K94"/>
    <mergeCell ref="L93:L94"/>
    <mergeCell ref="G93:G94"/>
    <mergeCell ref="H93:H94"/>
    <mergeCell ref="B104:C104"/>
    <mergeCell ref="B118:C120"/>
    <mergeCell ref="D118:H118"/>
    <mergeCell ref="I118:O118"/>
    <mergeCell ref="L119:L120"/>
    <mergeCell ref="M119:M120"/>
    <mergeCell ref="N119:N120"/>
    <mergeCell ref="O119:O120"/>
    <mergeCell ref="J119:J120"/>
    <mergeCell ref="K119:K120"/>
    <mergeCell ref="B122:C122"/>
    <mergeCell ref="F119:F120"/>
    <mergeCell ref="G119:G120"/>
    <mergeCell ref="H119:H120"/>
    <mergeCell ref="I119:I120"/>
    <mergeCell ref="D119:D120"/>
    <mergeCell ref="E119:E120"/>
    <mergeCell ref="B121:C121"/>
    <mergeCell ref="B123:C123"/>
    <mergeCell ref="B124:C124"/>
    <mergeCell ref="B125:C125"/>
    <mergeCell ref="B126:C126"/>
    <mergeCell ref="B127:C127"/>
    <mergeCell ref="B128:C128"/>
    <mergeCell ref="D137:H137"/>
    <mergeCell ref="I137:M137"/>
    <mergeCell ref="B139:C139"/>
    <mergeCell ref="B129:C129"/>
    <mergeCell ref="B130:C130"/>
    <mergeCell ref="B131:C131"/>
    <mergeCell ref="B132:C132"/>
    <mergeCell ref="B133:C133"/>
    <mergeCell ref="B134:C134"/>
    <mergeCell ref="B54:C54"/>
    <mergeCell ref="B105:C105"/>
    <mergeCell ref="B140:C140"/>
    <mergeCell ref="D2:G2"/>
    <mergeCell ref="D3:G3"/>
    <mergeCell ref="D4:G4"/>
    <mergeCell ref="B2:C2"/>
    <mergeCell ref="B3:C3"/>
    <mergeCell ref="B4:C4"/>
    <mergeCell ref="B135:C135"/>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9" t="s">
        <v>120</v>
      </c>
      <c r="C2" s="629"/>
      <c r="D2" s="630"/>
      <c r="E2" s="630"/>
      <c r="F2" s="630"/>
      <c r="G2" s="95"/>
      <c r="H2" s="95"/>
      <c r="I2" s="95"/>
      <c r="J2" s="95"/>
      <c r="K2" s="96"/>
    </row>
    <row r="3" spans="1:11" s="97" customFormat="1" ht="25.5" customHeight="1">
      <c r="A3" s="94"/>
      <c r="B3" s="629" t="s">
        <v>121</v>
      </c>
      <c r="C3" s="629"/>
      <c r="D3" s="631"/>
      <c r="E3" s="631"/>
      <c r="F3" s="631"/>
      <c r="G3" s="95"/>
      <c r="H3" s="95"/>
      <c r="I3" s="95"/>
      <c r="J3" s="95"/>
      <c r="K3" s="96"/>
    </row>
    <row r="4" spans="1:11" s="97" customFormat="1" ht="25.5" customHeight="1">
      <c r="A4" s="94"/>
      <c r="B4" s="629" t="s">
        <v>122</v>
      </c>
      <c r="C4" s="629"/>
      <c r="D4" s="631"/>
      <c r="E4" s="631"/>
      <c r="F4" s="631"/>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5.5">
      <c r="A7" s="94"/>
      <c r="B7" s="95"/>
      <c r="C7" s="100" t="s">
        <v>19</v>
      </c>
      <c r="D7" s="100" t="s">
        <v>48</v>
      </c>
      <c r="E7" s="100" t="s">
        <v>21</v>
      </c>
      <c r="F7" s="358" t="s">
        <v>139</v>
      </c>
      <c r="G7" s="358" t="s">
        <v>220</v>
      </c>
      <c r="H7" s="358" t="s">
        <v>221</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34" t="s">
        <v>40</v>
      </c>
      <c r="C10" s="634"/>
      <c r="D10" s="634"/>
      <c r="E10" s="634"/>
      <c r="F10" s="634"/>
      <c r="G10" s="634"/>
      <c r="H10" s="634"/>
      <c r="I10" s="634"/>
      <c r="J10" s="634"/>
      <c r="K10" s="27"/>
    </row>
    <row r="11" spans="1:11" ht="13.5" thickBot="1">
      <c r="A11" s="29"/>
      <c r="B11" s="30"/>
      <c r="C11" s="30"/>
      <c r="D11" s="30"/>
      <c r="E11" s="30"/>
      <c r="F11" s="30"/>
      <c r="G11" s="30"/>
      <c r="H11" s="30"/>
      <c r="I11" s="649"/>
      <c r="J11" s="649"/>
      <c r="K11" s="31"/>
    </row>
    <row r="12" spans="1:11" ht="25.5" customHeight="1" thickTop="1">
      <c r="A12" s="29"/>
      <c r="B12" s="30"/>
      <c r="C12" s="632" t="str">
        <f>IF('Page de garde'!$D$4="","Lits ou places réels N-2","Lits ou places réels "&amp;'Page de garde'!$D$4-2)</f>
        <v>Lits ou places réels N-2</v>
      </c>
      <c r="D12" s="635" t="str">
        <f>IF('Page de garde'!$D$4="","Lits ou places financés 
(année N)","Lits ou places financés"&amp;CHAR(10)&amp;"(année "&amp;'Page de garde'!$D$4&amp;")")</f>
        <v>Lits ou places financés 
(année N)</v>
      </c>
      <c r="E12" s="635" t="s">
        <v>5</v>
      </c>
      <c r="F12" s="635" t="s">
        <v>31</v>
      </c>
      <c r="G12" s="653" t="s">
        <v>7</v>
      </c>
      <c r="H12" s="30"/>
      <c r="I12" s="661" t="s">
        <v>8</v>
      </c>
      <c r="J12" s="662"/>
      <c r="K12" s="31"/>
    </row>
    <row r="13" spans="1:11" ht="39" thickBot="1">
      <c r="A13" s="29"/>
      <c r="B13" s="30"/>
      <c r="C13" s="633"/>
      <c r="D13" s="636"/>
      <c r="E13" s="636"/>
      <c r="F13" s="636"/>
      <c r="G13" s="654"/>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5" t="s">
        <v>23</v>
      </c>
      <c r="C24" s="656"/>
      <c r="D24" s="639" t="str">
        <f>IF('Page de garde'!$D$4="","CA N-4","Exercice "&amp;'Page de garde'!$D$4-4)</f>
        <v>CA N-4</v>
      </c>
      <c r="E24" s="642" t="str">
        <f>IF('Page de garde'!$D$4="","CA N-3","Exercice "&amp;'Page de garde'!$D$4-3)</f>
        <v>CA N-3</v>
      </c>
      <c r="F24" s="642" t="str">
        <f>IF('Page de garde'!$D$4="","CA N-2","Exercice "&amp;'Page de garde'!$D$4-2)</f>
        <v>CA N-2</v>
      </c>
      <c r="G24" s="642" t="s">
        <v>24</v>
      </c>
      <c r="H24" s="650" t="str">
        <f>IF('Page de garde'!$D$4="","Activité N-1 (prévision actualisée)","Activité "&amp;'Page de garde'!$D$4-1&amp;" (prévision actualisée)")</f>
        <v>Activité N-1 (prévision actualisée)</v>
      </c>
      <c r="I24" s="645" t="str">
        <f>IF('Page de garde'!$D$4="","Activité prévisionnelle N","Activité prévisionnelle "&amp;'Page de garde'!$D$4)</f>
        <v>Activité prévisionnelle N</v>
      </c>
      <c r="J24" s="646"/>
      <c r="K24" s="50"/>
    </row>
    <row r="25" spans="1:11" s="51" customFormat="1" ht="12.75">
      <c r="A25" s="49"/>
      <c r="B25" s="657"/>
      <c r="C25" s="658"/>
      <c r="D25" s="640"/>
      <c r="E25" s="643"/>
      <c r="F25" s="643"/>
      <c r="G25" s="643"/>
      <c r="H25" s="651"/>
      <c r="I25" s="647"/>
      <c r="J25" s="648"/>
      <c r="K25" s="50"/>
    </row>
    <row r="26" spans="1:11" s="51" customFormat="1" ht="26.25" thickBot="1">
      <c r="A26" s="49"/>
      <c r="B26" s="659"/>
      <c r="C26" s="660"/>
      <c r="D26" s="641"/>
      <c r="E26" s="644"/>
      <c r="F26" s="644"/>
      <c r="G26" s="644"/>
      <c r="H26" s="652"/>
      <c r="I26" s="52" t="s">
        <v>25</v>
      </c>
      <c r="J26" s="255" t="s">
        <v>26</v>
      </c>
      <c r="K26" s="50"/>
    </row>
    <row r="27" spans="1:11" s="36" customFormat="1" ht="14.25" thickBot="1" thickTop="1">
      <c r="A27" s="26"/>
      <c r="B27" s="32" t="s">
        <v>27</v>
      </c>
      <c r="C27" s="53"/>
      <c r="D27" s="33" t="s">
        <v>15</v>
      </c>
      <c r="E27" s="33" t="s">
        <v>16</v>
      </c>
      <c r="F27" s="33" t="s">
        <v>17</v>
      </c>
      <c r="G27" s="33" t="s">
        <v>215</v>
      </c>
      <c r="H27" s="33"/>
      <c r="I27" s="33" t="s">
        <v>28</v>
      </c>
      <c r="J27" s="33" t="s">
        <v>216</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37" t="str">
        <f>F7</f>
        <v>Autre 1 
(à préciser)</v>
      </c>
      <c r="C33" s="638"/>
      <c r="D33" s="129"/>
      <c r="E33" s="127"/>
      <c r="F33" s="127"/>
      <c r="G33" s="66">
        <f t="shared" si="1"/>
        <v>0</v>
      </c>
      <c r="H33" s="127"/>
      <c r="I33" s="127"/>
      <c r="J33" s="67">
        <f t="shared" si="2"/>
        <v>0</v>
      </c>
      <c r="K33" s="27"/>
    </row>
    <row r="34" spans="1:11" s="36" customFormat="1" ht="12.75">
      <c r="A34" s="26"/>
      <c r="B34" s="637" t="str">
        <f>G7</f>
        <v>Autre 2  (à préciser)</v>
      </c>
      <c r="C34" s="638"/>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I11:J11"/>
    <mergeCell ref="I12:J12"/>
    <mergeCell ref="B4:C4"/>
    <mergeCell ref="D24:D26"/>
    <mergeCell ref="C12:C13"/>
    <mergeCell ref="F12:F13"/>
    <mergeCell ref="B2:C2"/>
    <mergeCell ref="D2:F2"/>
    <mergeCell ref="B3:C3"/>
    <mergeCell ref="D3:F3"/>
    <mergeCell ref="B10:J10"/>
    <mergeCell ref="H24:H26"/>
    <mergeCell ref="I24:J25"/>
    <mergeCell ref="D4:F4"/>
    <mergeCell ref="G12:G13"/>
    <mergeCell ref="G24:G26"/>
    <mergeCell ref="B34:C34"/>
    <mergeCell ref="D12:D13"/>
    <mergeCell ref="E12:E13"/>
    <mergeCell ref="E24:E26"/>
    <mergeCell ref="F24:F26"/>
    <mergeCell ref="B24:C26"/>
    <mergeCell ref="B33:C3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5">
      <c r="A1" s="101" t="s">
        <v>60</v>
      </c>
      <c r="C1" s="224" t="s">
        <v>68</v>
      </c>
      <c r="D1" s="223"/>
      <c r="F1" s="101" t="s">
        <v>237</v>
      </c>
    </row>
    <row r="2" spans="3:4" ht="15">
      <c r="C2" s="224"/>
      <c r="D2" s="223"/>
    </row>
    <row r="3" spans="1:6" ht="15">
      <c r="A3" s="253" t="s">
        <v>66</v>
      </c>
      <c r="C3" s="224" t="s">
        <v>69</v>
      </c>
      <c r="D3" s="223"/>
      <c r="F3" s="101" t="s">
        <v>126</v>
      </c>
    </row>
    <row r="4" spans="1:6" ht="15">
      <c r="A4" s="253" t="s">
        <v>22</v>
      </c>
      <c r="C4" s="224" t="s">
        <v>70</v>
      </c>
      <c r="D4" s="223"/>
      <c r="F4" s="101" t="s">
        <v>127</v>
      </c>
    </row>
    <row r="5" spans="1:4" ht="15">
      <c r="A5" s="253" t="s">
        <v>67</v>
      </c>
      <c r="B5" s="223"/>
      <c r="C5" s="224" t="s">
        <v>71</v>
      </c>
      <c r="D5" s="223"/>
    </row>
    <row r="6" spans="1:4" ht="1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5">
      <c r="A1" s="101" t="s">
        <v>64</v>
      </c>
      <c r="B1" s="102">
        <f>'Page de garde'!D14</f>
        <v>0</v>
      </c>
    </row>
    <row r="2" spans="1:4" ht="1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D4" sqref="D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260</v>
      </c>
      <c r="B1" s="226"/>
      <c r="C1" s="227"/>
      <c r="D1" s="227"/>
      <c r="E1" s="227"/>
      <c r="F1" s="227"/>
      <c r="G1" s="227"/>
      <c r="H1" s="227"/>
      <c r="I1" s="227"/>
      <c r="J1" s="228"/>
    </row>
    <row r="2" spans="1:10" ht="38.25" customHeight="1">
      <c r="A2" s="229"/>
      <c r="B2" s="230"/>
      <c r="C2" s="540" t="s">
        <v>177</v>
      </c>
      <c r="D2" s="540"/>
      <c r="E2" s="540"/>
      <c r="F2" s="540"/>
      <c r="G2" s="540"/>
      <c r="H2" s="540"/>
      <c r="I2" s="540"/>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4"/>
      <c r="E8" s="556"/>
      <c r="F8" s="556"/>
      <c r="G8" s="556"/>
      <c r="H8" s="556"/>
      <c r="I8" s="555"/>
      <c r="J8" s="9"/>
    </row>
    <row r="9" spans="1:10" ht="12.75">
      <c r="A9" s="233"/>
      <c r="B9" s="232"/>
      <c r="C9" s="7"/>
      <c r="D9" s="7"/>
      <c r="E9" s="7"/>
      <c r="F9" s="5"/>
      <c r="G9" s="5"/>
      <c r="H9" s="5"/>
      <c r="I9" s="5"/>
      <c r="J9" s="9"/>
    </row>
    <row r="10" spans="1:10" ht="25.5" customHeight="1">
      <c r="A10" s="233"/>
      <c r="B10" s="232"/>
      <c r="C10" s="7" t="s">
        <v>0</v>
      </c>
      <c r="D10" s="557"/>
      <c r="E10" s="557"/>
      <c r="F10" s="557"/>
      <c r="G10" s="557"/>
      <c r="H10" s="557"/>
      <c r="I10" s="557"/>
      <c r="J10" s="9"/>
    </row>
    <row r="11" spans="1:10" ht="12.75">
      <c r="A11" s="233"/>
      <c r="B11" s="232"/>
      <c r="C11" s="7"/>
      <c r="D11" s="7"/>
      <c r="E11" s="7"/>
      <c r="F11" s="7"/>
      <c r="G11" s="7"/>
      <c r="H11" s="7"/>
      <c r="I11" s="7"/>
      <c r="J11" s="9"/>
    </row>
    <row r="12" spans="1:10" ht="25.5">
      <c r="A12" s="233"/>
      <c r="B12" s="232"/>
      <c r="C12" s="11" t="s">
        <v>51</v>
      </c>
      <c r="D12" s="554"/>
      <c r="E12" s="555"/>
      <c r="F12" s="7"/>
      <c r="G12" s="7"/>
      <c r="H12" s="7"/>
      <c r="I12" s="7"/>
      <c r="J12" s="9"/>
    </row>
    <row r="13" spans="1:10" ht="12.75">
      <c r="A13" s="233"/>
      <c r="B13" s="232"/>
      <c r="C13" s="7"/>
      <c r="D13" s="7"/>
      <c r="E13" s="7"/>
      <c r="F13" s="7"/>
      <c r="G13" s="7"/>
      <c r="H13" s="7"/>
      <c r="I13" s="7"/>
      <c r="J13" s="9"/>
    </row>
    <row r="14" spans="1:10" ht="12.75">
      <c r="A14" s="233"/>
      <c r="B14" s="232"/>
      <c r="C14" s="7" t="s">
        <v>1</v>
      </c>
      <c r="D14" s="558"/>
      <c r="E14" s="559"/>
      <c r="F14" s="7"/>
      <c r="G14" s="8"/>
      <c r="H14" s="7"/>
      <c r="I14" s="7"/>
      <c r="J14" s="9"/>
    </row>
    <row r="15" spans="1:10" ht="12.75">
      <c r="A15" s="233"/>
      <c r="B15" s="232"/>
      <c r="C15" s="7"/>
      <c r="D15" s="7"/>
      <c r="E15" s="7"/>
      <c r="F15" s="7"/>
      <c r="G15" s="8"/>
      <c r="H15" s="7"/>
      <c r="I15" s="7"/>
      <c r="J15" s="9"/>
    </row>
    <row r="16" spans="1:10" ht="12.75">
      <c r="A16" s="233"/>
      <c r="B16" s="232"/>
      <c r="C16" s="12" t="s">
        <v>52</v>
      </c>
      <c r="D16" s="553"/>
      <c r="E16" s="553"/>
      <c r="F16" s="7"/>
      <c r="G16" s="7"/>
      <c r="H16" s="7"/>
      <c r="I16" s="7"/>
      <c r="J16" s="9"/>
    </row>
    <row r="17" spans="1:10" ht="12.75">
      <c r="A17" s="233"/>
      <c r="B17" s="232"/>
      <c r="C17" s="12"/>
      <c r="D17" s="10"/>
      <c r="E17" s="10"/>
      <c r="F17" s="7"/>
      <c r="G17" s="7"/>
      <c r="H17" s="7"/>
      <c r="I17" s="7"/>
      <c r="J17" s="9"/>
    </row>
    <row r="18" spans="1:10" ht="12.75">
      <c r="A18" s="233"/>
      <c r="B18" s="232"/>
      <c r="C18" s="7" t="s">
        <v>135</v>
      </c>
      <c r="D18" s="553"/>
      <c r="E18" s="553"/>
      <c r="F18" s="18"/>
      <c r="G18" s="7"/>
      <c r="H18" s="7"/>
      <c r="I18" s="7"/>
      <c r="J18" s="9"/>
    </row>
    <row r="19" spans="1:10" ht="12.75">
      <c r="A19" s="233"/>
      <c r="B19" s="232"/>
      <c r="C19" s="7"/>
      <c r="D19" s="10"/>
      <c r="E19" s="10"/>
      <c r="F19" s="18"/>
      <c r="G19" s="7"/>
      <c r="H19" s="7"/>
      <c r="I19" s="7"/>
      <c r="J19" s="9"/>
    </row>
    <row r="20" spans="1:10" ht="25.5">
      <c r="A20" s="233"/>
      <c r="B20" s="232"/>
      <c r="C20" s="11" t="s">
        <v>53</v>
      </c>
      <c r="D20" s="554"/>
      <c r="E20" s="555"/>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3.25"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5">
      <c r="A1" s="257"/>
      <c r="B1" s="227"/>
      <c r="C1" s="227"/>
      <c r="D1" s="227"/>
      <c r="E1" s="227"/>
      <c r="F1" s="227"/>
      <c r="G1" s="227"/>
      <c r="H1" s="227"/>
      <c r="I1" s="227"/>
      <c r="J1" s="228"/>
    </row>
    <row r="2" spans="1:10" ht="38.25" customHeight="1">
      <c r="A2" s="258"/>
      <c r="B2" s="540" t="s">
        <v>114</v>
      </c>
      <c r="C2" s="540"/>
      <c r="D2" s="540"/>
      <c r="E2" s="540"/>
      <c r="F2" s="540"/>
      <c r="G2" s="540"/>
      <c r="H2" s="540"/>
      <c r="I2" s="540"/>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253</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258</v>
      </c>
      <c r="F8" s="290" t="s">
        <v>56</v>
      </c>
      <c r="G8" s="290" t="s">
        <v>57</v>
      </c>
      <c r="H8" s="291" t="s">
        <v>58</v>
      </c>
      <c r="I8" s="292" t="s">
        <v>59</v>
      </c>
      <c r="J8" s="9"/>
    </row>
    <row r="9" spans="1:10" ht="15" customHeight="1">
      <c r="A9" s="258"/>
      <c r="B9" s="282"/>
      <c r="C9" s="283"/>
      <c r="D9" s="283"/>
      <c r="E9" s="284" t="s">
        <v>170</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5">
      <c r="A13" s="258"/>
      <c r="B13" s="349" t="s">
        <v>130</v>
      </c>
      <c r="C13" s="237"/>
      <c r="D13" s="237"/>
      <c r="E13" s="237"/>
      <c r="F13" s="237"/>
      <c r="G13" s="237"/>
      <c r="H13" s="237"/>
      <c r="I13" s="237"/>
      <c r="J13" s="239"/>
    </row>
    <row r="14" spans="1:10" ht="15">
      <c r="A14" s="258"/>
      <c r="B14" s="349" t="s">
        <v>133</v>
      </c>
      <c r="C14" s="237"/>
      <c r="D14" s="237"/>
      <c r="E14" s="237"/>
      <c r="F14" s="237"/>
      <c r="G14" s="237"/>
      <c r="H14" s="237"/>
      <c r="I14" s="237"/>
      <c r="J14" s="239"/>
    </row>
    <row r="15" spans="1:10" ht="15.7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7" t="s">
        <v>61</v>
      </c>
      <c r="C2" s="628"/>
      <c r="D2" s="621"/>
      <c r="E2" s="622"/>
      <c r="F2" s="622"/>
      <c r="G2" s="623"/>
      <c r="H2" s="95"/>
      <c r="I2" s="95"/>
      <c r="J2" s="95"/>
      <c r="K2" s="95"/>
      <c r="L2" s="95"/>
      <c r="M2" s="95"/>
      <c r="N2" s="95"/>
      <c r="O2" s="95"/>
      <c r="P2" s="96"/>
    </row>
    <row r="3" spans="1:16" s="97" customFormat="1" ht="25.5" customHeight="1">
      <c r="A3" s="94"/>
      <c r="B3" s="627" t="s">
        <v>62</v>
      </c>
      <c r="C3" s="628"/>
      <c r="D3" s="624"/>
      <c r="E3" s="625"/>
      <c r="F3" s="625"/>
      <c r="G3" s="626"/>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6"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0" t="s">
        <v>117</v>
      </c>
      <c r="C11" s="540"/>
      <c r="D11" s="540"/>
      <c r="E11" s="540"/>
      <c r="F11" s="540"/>
      <c r="G11" s="540"/>
      <c r="H11" s="540"/>
      <c r="I11" s="540"/>
      <c r="J11" s="540"/>
      <c r="K11" s="540"/>
      <c r="L11" s="540"/>
      <c r="M11" s="540"/>
      <c r="N11" s="540"/>
      <c r="O11" s="540"/>
      <c r="P11" s="243"/>
    </row>
    <row r="12" spans="1:16" ht="12.75">
      <c r="A12" s="20"/>
      <c r="B12" s="17"/>
      <c r="C12" s="17"/>
      <c r="D12" s="17"/>
      <c r="E12" s="17"/>
      <c r="F12" s="17"/>
      <c r="G12" s="17"/>
      <c r="H12" s="17"/>
      <c r="I12" s="17"/>
      <c r="J12" s="17"/>
      <c r="K12" s="17"/>
      <c r="L12" s="17"/>
      <c r="M12" s="17"/>
      <c r="N12" s="17"/>
      <c r="O12" s="17"/>
      <c r="P12" s="22"/>
    </row>
    <row r="13" spans="1:16" ht="12.75">
      <c r="A13" s="20"/>
      <c r="B13" s="171" t="s">
        <v>178</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6"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614"/>
      <c r="C17" s="614" t="s">
        <v>3</v>
      </c>
      <c r="D17" s="614" t="s">
        <v>181</v>
      </c>
      <c r="E17" s="615"/>
      <c r="F17" s="615"/>
      <c r="G17" s="615"/>
      <c r="H17" s="616"/>
      <c r="I17" s="618" t="s">
        <v>186</v>
      </c>
      <c r="J17" s="619"/>
      <c r="K17" s="619"/>
      <c r="L17" s="619"/>
      <c r="M17" s="619"/>
      <c r="N17" s="619"/>
      <c r="O17" s="620"/>
      <c r="P17" s="22"/>
    </row>
    <row r="18" spans="1:16" ht="39" thickBot="1">
      <c r="A18" s="20"/>
      <c r="B18" s="617"/>
      <c r="C18" s="617"/>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71" t="s">
        <v>187</v>
      </c>
      <c r="C19" s="176" t="s">
        <v>188</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72"/>
      <c r="C20" s="24" t="s">
        <v>189</v>
      </c>
      <c r="D20" s="114"/>
      <c r="E20" s="113"/>
      <c r="F20" s="113"/>
      <c r="G20" s="113"/>
      <c r="H20" s="115"/>
      <c r="I20" s="114"/>
      <c r="J20" s="113"/>
      <c r="K20" s="113"/>
      <c r="L20" s="79">
        <f t="shared" si="0"/>
        <v>0</v>
      </c>
      <c r="M20" s="113"/>
      <c r="N20" s="113"/>
      <c r="O20" s="178">
        <f>IF(M$53=0,0,N20/M$53)</f>
        <v>0</v>
      </c>
      <c r="P20" s="22"/>
    </row>
    <row r="21" spans="1:16" ht="15" customHeight="1">
      <c r="A21" s="20"/>
      <c r="B21" s="572"/>
      <c r="C21" s="179" t="s">
        <v>190</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72"/>
      <c r="C22" s="181" t="s">
        <v>73</v>
      </c>
      <c r="D22" s="117"/>
      <c r="E22" s="116"/>
      <c r="F22" s="107"/>
      <c r="G22" s="107"/>
      <c r="H22" s="109"/>
      <c r="I22" s="108"/>
      <c r="J22" s="107"/>
      <c r="K22" s="107"/>
      <c r="L22" s="85">
        <f t="shared" si="0"/>
        <v>0</v>
      </c>
      <c r="M22" s="107"/>
      <c r="N22" s="107"/>
      <c r="O22" s="182"/>
      <c r="P22" s="22"/>
    </row>
    <row r="23" spans="1:16" ht="15" customHeight="1">
      <c r="A23" s="20"/>
      <c r="B23" s="572"/>
      <c r="C23" s="176" t="s">
        <v>191</v>
      </c>
      <c r="D23" s="111"/>
      <c r="E23" s="110"/>
      <c r="F23" s="110"/>
      <c r="G23" s="110"/>
      <c r="H23" s="112"/>
      <c r="I23" s="111"/>
      <c r="J23" s="110"/>
      <c r="K23" s="110"/>
      <c r="L23" s="78">
        <f t="shared" si="0"/>
        <v>0</v>
      </c>
      <c r="M23" s="110"/>
      <c r="N23" s="110"/>
      <c r="O23" s="177">
        <f>IF(M$53=0,0,N23/M$53)</f>
        <v>0</v>
      </c>
      <c r="P23" s="22"/>
    </row>
    <row r="24" spans="1:16" ht="15" customHeight="1">
      <c r="A24" s="20"/>
      <c r="B24" s="572"/>
      <c r="C24" s="24" t="s">
        <v>192</v>
      </c>
      <c r="D24" s="114"/>
      <c r="E24" s="113"/>
      <c r="F24" s="113"/>
      <c r="G24" s="113"/>
      <c r="H24" s="115"/>
      <c r="I24" s="114"/>
      <c r="J24" s="113"/>
      <c r="K24" s="113"/>
      <c r="L24" s="79">
        <f t="shared" si="0"/>
        <v>0</v>
      </c>
      <c r="M24" s="113"/>
      <c r="N24" s="113"/>
      <c r="O24" s="178">
        <f>IF(M$53=0,0,N24/M$53)</f>
        <v>0</v>
      </c>
      <c r="P24" s="22"/>
    </row>
    <row r="25" spans="1:16" ht="15" customHeight="1">
      <c r="A25" s="20"/>
      <c r="B25" s="572"/>
      <c r="C25" s="179" t="s">
        <v>193</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72"/>
      <c r="C26" s="181" t="s">
        <v>73</v>
      </c>
      <c r="D26" s="117"/>
      <c r="E26" s="116"/>
      <c r="F26" s="107"/>
      <c r="G26" s="107"/>
      <c r="H26" s="109"/>
      <c r="I26" s="108"/>
      <c r="J26" s="107"/>
      <c r="K26" s="107"/>
      <c r="L26" s="85">
        <f t="shared" si="0"/>
        <v>0</v>
      </c>
      <c r="M26" s="107"/>
      <c r="N26" s="107"/>
      <c r="O26" s="182"/>
      <c r="P26" s="22"/>
    </row>
    <row r="27" spans="1:16" ht="15" customHeight="1">
      <c r="A27" s="20"/>
      <c r="B27" s="572"/>
      <c r="C27" s="176" t="s">
        <v>194</v>
      </c>
      <c r="D27" s="111"/>
      <c r="E27" s="110"/>
      <c r="F27" s="110"/>
      <c r="G27" s="110"/>
      <c r="H27" s="112"/>
      <c r="I27" s="111"/>
      <c r="J27" s="110"/>
      <c r="K27" s="110"/>
      <c r="L27" s="78">
        <f t="shared" si="0"/>
        <v>0</v>
      </c>
      <c r="M27" s="110"/>
      <c r="N27" s="110"/>
      <c r="O27" s="177">
        <f>IF(M$53=0,0,N27/M$53)</f>
        <v>0</v>
      </c>
      <c r="P27" s="22"/>
    </row>
    <row r="28" spans="1:16" ht="15" customHeight="1">
      <c r="A28" s="20"/>
      <c r="B28" s="572"/>
      <c r="C28" s="24" t="s">
        <v>195</v>
      </c>
      <c r="D28" s="114"/>
      <c r="E28" s="113"/>
      <c r="F28" s="113"/>
      <c r="G28" s="113"/>
      <c r="H28" s="115"/>
      <c r="I28" s="114"/>
      <c r="J28" s="113"/>
      <c r="K28" s="113"/>
      <c r="L28" s="79">
        <f t="shared" si="0"/>
        <v>0</v>
      </c>
      <c r="M28" s="113"/>
      <c r="N28" s="113"/>
      <c r="O28" s="178">
        <f>IF(M$53=0,0,N28/M$53)</f>
        <v>0</v>
      </c>
      <c r="P28" s="22"/>
    </row>
    <row r="29" spans="1:16" ht="15" customHeight="1">
      <c r="A29" s="20"/>
      <c r="B29" s="572"/>
      <c r="C29" s="179" t="s">
        <v>196</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72"/>
      <c r="C30" s="181" t="s">
        <v>73</v>
      </c>
      <c r="D30" s="117"/>
      <c r="E30" s="116"/>
      <c r="F30" s="107"/>
      <c r="G30" s="107"/>
      <c r="H30" s="109"/>
      <c r="I30" s="108"/>
      <c r="J30" s="107"/>
      <c r="K30" s="107"/>
      <c r="L30" s="82">
        <f t="shared" si="0"/>
        <v>0</v>
      </c>
      <c r="M30" s="107"/>
      <c r="N30" s="107"/>
      <c r="O30" s="182"/>
      <c r="P30" s="22"/>
    </row>
    <row r="31" spans="1:16" ht="15" customHeight="1">
      <c r="A31" s="20"/>
      <c r="B31" s="572"/>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72"/>
      <c r="C32" s="24" t="s">
        <v>197</v>
      </c>
      <c r="D32" s="114"/>
      <c r="E32" s="113"/>
      <c r="F32" s="113"/>
      <c r="G32" s="113"/>
      <c r="H32" s="115"/>
      <c r="I32" s="114"/>
      <c r="J32" s="113"/>
      <c r="K32" s="113"/>
      <c r="L32" s="79">
        <f t="shared" si="0"/>
        <v>0</v>
      </c>
      <c r="M32" s="113"/>
      <c r="N32" s="113"/>
      <c r="O32" s="178">
        <f>IF(M$53=0,0,N32/M$53)</f>
        <v>0</v>
      </c>
      <c r="P32" s="22"/>
    </row>
    <row r="33" spans="1:16" ht="15.75" customHeight="1" thickBot="1">
      <c r="A33" s="20"/>
      <c r="B33" s="573"/>
      <c r="C33" s="184" t="s">
        <v>198</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74" t="s">
        <v>118</v>
      </c>
      <c r="C34" s="186" t="s">
        <v>74</v>
      </c>
      <c r="D34" s="293"/>
      <c r="E34" s="294"/>
      <c r="F34" s="294"/>
      <c r="G34" s="294"/>
      <c r="H34" s="295"/>
      <c r="I34" s="393"/>
      <c r="J34" s="397"/>
      <c r="K34" s="397"/>
      <c r="L34" s="280">
        <f t="shared" si="6"/>
        <v>0</v>
      </c>
      <c r="M34" s="397"/>
      <c r="N34" s="397"/>
      <c r="O34" s="187"/>
      <c r="P34" s="9"/>
    </row>
    <row r="35" spans="1:16" s="276" customFormat="1" ht="25.5">
      <c r="A35" s="232"/>
      <c r="B35" s="575"/>
      <c r="C35" s="188" t="s">
        <v>75</v>
      </c>
      <c r="D35" s="296"/>
      <c r="E35" s="297"/>
      <c r="F35" s="297"/>
      <c r="G35" s="297"/>
      <c r="H35" s="298"/>
      <c r="I35" s="394"/>
      <c r="J35" s="398"/>
      <c r="K35" s="398"/>
      <c r="L35" s="280">
        <f t="shared" si="6"/>
        <v>0</v>
      </c>
      <c r="M35" s="398"/>
      <c r="N35" s="398"/>
      <c r="O35" s="189"/>
      <c r="P35" s="9"/>
    </row>
    <row r="36" spans="1:16" s="245" customFormat="1" ht="12.75">
      <c r="A36" s="20"/>
      <c r="B36" s="575"/>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75"/>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6.25" thickBot="1">
      <c r="A38" s="270"/>
      <c r="B38" s="576"/>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5" t="s">
        <v>182</v>
      </c>
      <c r="C39" s="402"/>
      <c r="D39" s="403"/>
      <c r="E39" s="403"/>
      <c r="F39" s="403"/>
      <c r="G39" s="403"/>
      <c r="H39" s="403"/>
      <c r="I39" s="403"/>
      <c r="J39" s="403"/>
      <c r="K39" s="403"/>
      <c r="L39" s="403"/>
      <c r="M39" s="403"/>
      <c r="N39" s="403"/>
      <c r="O39" s="518"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7"/>
      <c r="C41" s="578"/>
      <c r="D41" s="614" t="s">
        <v>181</v>
      </c>
      <c r="E41" s="615"/>
      <c r="F41" s="615"/>
      <c r="G41" s="615"/>
      <c r="H41" s="616"/>
      <c r="I41" s="614" t="s">
        <v>186</v>
      </c>
      <c r="J41" s="615"/>
      <c r="K41" s="615"/>
      <c r="L41" s="615"/>
      <c r="M41" s="615"/>
      <c r="N41" s="615"/>
      <c r="O41" s="616"/>
      <c r="P41" s="22"/>
    </row>
    <row r="42" spans="1:16" s="245" customFormat="1" ht="19.5" customHeight="1">
      <c r="A42" s="20"/>
      <c r="B42" s="579"/>
      <c r="C42" s="580"/>
      <c r="D42" s="596" t="str">
        <f>IF('Page de garde'!$D$4="","N-4",'Page de garde'!$D$4-4)</f>
        <v>N-4</v>
      </c>
      <c r="E42" s="583" t="str">
        <f>IF('Page de garde'!$D$4="","N-3",'Page de garde'!$D$4-3)</f>
        <v>N-3</v>
      </c>
      <c r="F42" s="583" t="str">
        <f>IF('Page de garde'!$D$4="","N-2",'Page de garde'!$D$4-2)</f>
        <v>N-2</v>
      </c>
      <c r="G42" s="583" t="str">
        <f>IF('Page de garde'!$D$4="","N-1
(prévisionnel actualisé)",'Page de garde'!$D$4-1&amp;" (prévisionnel actualisé)")</f>
        <v>N-1
(prévisionnel actualisé)</v>
      </c>
      <c r="H42" s="604" t="str">
        <f>IF('Page de garde'!$D$4="","N   (prévisionnel)",'Page de garde'!$D$4&amp;" (prévisionnel)")</f>
        <v>N   (prévisionnel)</v>
      </c>
      <c r="I42" s="606" t="str">
        <f>IF('Page de garde'!$D$4="","N-4",'Page de garde'!$D$4-4)</f>
        <v>N-4</v>
      </c>
      <c r="J42" s="603" t="str">
        <f>IF('Page de garde'!$D$4="","N-3",'Page de garde'!$D$4-3)</f>
        <v>N-3</v>
      </c>
      <c r="K42" s="603" t="str">
        <f>IF('Page de garde'!$D$4="","N-2",'Page de garde'!$D$4-2)</f>
        <v>N-2</v>
      </c>
      <c r="L42" s="603" t="s">
        <v>6</v>
      </c>
      <c r="M42" s="603" t="str">
        <f>IF('Page de garde'!$D$4="","N-1
(prévisionnel actualisé)",'Page de garde'!$D$4-1&amp;" (prévisionnel actualisé)")</f>
        <v>N-1
(prévisionnel actualisé)</v>
      </c>
      <c r="N42" s="603" t="str">
        <f>IF('Page de garde'!$D$4="","N   (prévisionnel)",'Page de garde'!$D$4&amp;" (prévisionnel)")</f>
        <v>N   (prévisionnel)</v>
      </c>
      <c r="O42" s="612" t="str">
        <f>IF('Page de garde'!$D$4="","Taux d'occupation N (5)","Taux d'occupation "&amp;'Page de garde'!$D$4&amp;" (5)")</f>
        <v>Taux d'occupation N (5)</v>
      </c>
      <c r="P42" s="22"/>
    </row>
    <row r="43" spans="1:16" s="245" customFormat="1" ht="19.5" customHeight="1" thickBot="1">
      <c r="A43" s="20"/>
      <c r="B43" s="581"/>
      <c r="C43" s="582"/>
      <c r="D43" s="597" t="str">
        <f>IF('Page de garde'!$D$4="","N-4",'Page de garde'!$D$4-4)</f>
        <v>N-4</v>
      </c>
      <c r="E43" s="584" t="str">
        <f>IF('Page de garde'!$D$4="","N-3",'Page de garde'!$D$4-3)</f>
        <v>N-3</v>
      </c>
      <c r="F43" s="584" t="str">
        <f>IF('Page de garde'!$D$4="","N-2",'Page de garde'!$D$4-2)</f>
        <v>N-2</v>
      </c>
      <c r="G43" s="584" t="str">
        <f>IF('Page de garde'!$D$4="","N-1
(prévisionnel actualisé)",'Page de garde'!$D$4-1&amp;" (prévisionnel actualisé)")</f>
        <v>N-1
(prévisionnel actualisé)</v>
      </c>
      <c r="H43" s="605"/>
      <c r="I43" s="597" t="str">
        <f>IF('Page de garde'!$D$4="","N-4",'Page de garde'!$D$4-4)</f>
        <v>N-4</v>
      </c>
      <c r="J43" s="584" t="str">
        <f>IF('Page de garde'!$D$4="","N-3",'Page de garde'!$D$4-3)</f>
        <v>N-3</v>
      </c>
      <c r="K43" s="584" t="str">
        <f>IF('Page de garde'!$D$4="","N-2",'Page de garde'!$D$4-2)</f>
        <v>N-2</v>
      </c>
      <c r="L43" s="584"/>
      <c r="M43" s="584" t="str">
        <f>IF('Page de garde'!$D$4="","N-1
(prévisionnel actualisé)",'Page de garde'!$D$4-1&amp;" (prévisionnel actualisé)")</f>
        <v>N-1
(prévisionnel actualisé)</v>
      </c>
      <c r="N43" s="584"/>
      <c r="O43" s="613" t="str">
        <f>IF('Page de garde'!$D$4="","Taux d'occupation N (5)","Taux d'occupation "&amp;'Page de garde'!$D$4&amp;" (5)")</f>
        <v>Taux d'occupation N (5)</v>
      </c>
      <c r="P43" s="22"/>
    </row>
    <row r="44" spans="1:16" s="276" customFormat="1" ht="25.5">
      <c r="A44" s="232"/>
      <c r="B44" s="564"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5.5">
      <c r="A45" s="232"/>
      <c r="B45" s="565"/>
      <c r="C45" s="199" t="s">
        <v>81</v>
      </c>
      <c r="D45" s="308"/>
      <c r="E45" s="308"/>
      <c r="F45" s="308"/>
      <c r="G45" s="308"/>
      <c r="H45" s="309"/>
      <c r="I45" s="396"/>
      <c r="J45" s="400"/>
      <c r="K45" s="400"/>
      <c r="L45" s="310">
        <f t="shared" si="7"/>
        <v>0</v>
      </c>
      <c r="M45" s="400"/>
      <c r="N45" s="400"/>
      <c r="O45" s="198"/>
      <c r="P45" s="9"/>
    </row>
    <row r="46" spans="1:16" s="245" customFormat="1" ht="12.75">
      <c r="A46" s="20"/>
      <c r="B46" s="565"/>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5"/>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5"/>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6.25" thickBot="1">
      <c r="A49" s="232"/>
      <c r="B49" s="566"/>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1">
        <f>IF(OR(D53&gt;1000,E53&gt;1000,F53&gt;1000,G53&gt;1000,H53&gt;1000),"Au moins une année affiche un nombre de places installées &gt; 1000 (atypie)","")</f>
      </c>
      <c r="E50" s="194"/>
      <c r="F50" s="194"/>
      <c r="G50" s="194"/>
      <c r="H50" s="194"/>
      <c r="I50" s="521"/>
      <c r="J50" s="521" t="str">
        <f>IF(OR(I53=0,J53=0,K53=0,L53=0,M53=0),"Activité théorique N-4 à N : données d'au moins une année non saisies","")</f>
        <v>Activité théorique N-4 à N : données d'au moins une année non saisies</v>
      </c>
      <c r="K50" s="521"/>
      <c r="L50" s="521"/>
      <c r="M50" s="521"/>
      <c r="N50" s="521"/>
      <c r="O50" s="522"/>
      <c r="P50" s="22"/>
    </row>
    <row r="51" spans="1:16" s="245" customFormat="1" ht="12.75">
      <c r="A51" s="20"/>
      <c r="B51" s="202"/>
      <c r="C51" s="203"/>
      <c r="D51" s="567" t="s">
        <v>138</v>
      </c>
      <c r="E51" s="568"/>
      <c r="F51" s="568"/>
      <c r="G51" s="568"/>
      <c r="H51" s="568"/>
      <c r="I51" s="600" t="s">
        <v>254</v>
      </c>
      <c r="J51" s="601"/>
      <c r="K51" s="601"/>
      <c r="L51" s="601"/>
      <c r="M51" s="602"/>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19"/>
      <c r="O52" s="195"/>
      <c r="P52" s="22"/>
    </row>
    <row r="53" spans="1:16" s="245" customFormat="1" ht="13.5" thickBot="1">
      <c r="A53" s="20"/>
      <c r="B53" s="587" t="s">
        <v>255</v>
      </c>
      <c r="C53" s="588"/>
      <c r="D53" s="415"/>
      <c r="E53" s="416"/>
      <c r="F53" s="416"/>
      <c r="G53" s="416"/>
      <c r="H53" s="417"/>
      <c r="I53" s="413">
        <f>D53*D54</f>
        <v>0</v>
      </c>
      <c r="J53" s="317">
        <f>E53*E54</f>
        <v>0</v>
      </c>
      <c r="K53" s="317">
        <f>F53*F54</f>
        <v>0</v>
      </c>
      <c r="L53" s="317">
        <f>G53*G54</f>
        <v>0</v>
      </c>
      <c r="M53" s="318">
        <f>H53*H54</f>
        <v>0</v>
      </c>
      <c r="N53" s="519"/>
      <c r="O53" s="195"/>
      <c r="P53" s="22"/>
    </row>
    <row r="54" spans="1:16" s="245" customFormat="1" ht="13.5" thickBot="1">
      <c r="A54" s="20"/>
      <c r="B54" s="560" t="s">
        <v>185</v>
      </c>
      <c r="C54" s="561"/>
      <c r="D54" s="418"/>
      <c r="E54" s="419"/>
      <c r="F54" s="419"/>
      <c r="G54" s="419"/>
      <c r="H54" s="420"/>
      <c r="I54" s="520">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179</v>
      </c>
      <c r="C58" s="17"/>
      <c r="D58" s="194"/>
      <c r="E58" s="194"/>
      <c r="F58" s="194"/>
      <c r="G58" s="194"/>
      <c r="H58" s="194"/>
      <c r="I58" s="194"/>
      <c r="J58" s="194"/>
      <c r="K58" s="194"/>
      <c r="L58" s="194"/>
      <c r="M58" s="194"/>
      <c r="N58" s="194"/>
      <c r="O58" s="195"/>
      <c r="P58" s="22"/>
    </row>
    <row r="59" spans="1:16" s="412" customFormat="1" ht="12.75">
      <c r="A59" s="408"/>
      <c r="B59" s="409" t="s">
        <v>256</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1">
        <f>IF(G8&lt;&gt;0,IF(OR(I100=0,J100=0,K100=0,M100=0,N100=0),"Activité réalisée N-4 à N : données d'au moins une année non saisies",""),"")</f>
      </c>
      <c r="J67" s="17"/>
      <c r="K67" s="17"/>
      <c r="L67" s="17"/>
      <c r="M67" s="17"/>
      <c r="N67" s="17"/>
      <c r="O67" s="17"/>
      <c r="P67" s="22"/>
    </row>
    <row r="68" spans="1:16" ht="12.75" customHeight="1">
      <c r="A68" s="20"/>
      <c r="B68" s="614"/>
      <c r="C68" s="614" t="s">
        <v>3</v>
      </c>
      <c r="D68" s="614" t="s">
        <v>181</v>
      </c>
      <c r="E68" s="615"/>
      <c r="F68" s="615"/>
      <c r="G68" s="615"/>
      <c r="H68" s="616"/>
      <c r="I68" s="618" t="s">
        <v>186</v>
      </c>
      <c r="J68" s="619"/>
      <c r="K68" s="619"/>
      <c r="L68" s="619"/>
      <c r="M68" s="619"/>
      <c r="N68" s="619"/>
      <c r="O68" s="620"/>
      <c r="P68" s="22"/>
    </row>
    <row r="69" spans="1:16" ht="39" thickBot="1">
      <c r="A69" s="20"/>
      <c r="B69" s="617"/>
      <c r="C69" s="617"/>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71" t="s">
        <v>187</v>
      </c>
      <c r="C70" s="176" t="s">
        <v>188</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72"/>
      <c r="C71" s="24" t="s">
        <v>189</v>
      </c>
      <c r="D71" s="114"/>
      <c r="E71" s="113"/>
      <c r="F71" s="113"/>
      <c r="G71" s="113"/>
      <c r="H71" s="115"/>
      <c r="I71" s="114"/>
      <c r="J71" s="113"/>
      <c r="K71" s="113"/>
      <c r="L71" s="79">
        <f t="shared" si="8"/>
        <v>0</v>
      </c>
      <c r="M71" s="113"/>
      <c r="N71" s="113"/>
      <c r="O71" s="178">
        <f>IF(M$104=0,0,N71/M$104)</f>
        <v>0</v>
      </c>
      <c r="P71" s="22"/>
    </row>
    <row r="72" spans="1:16" ht="15" customHeight="1">
      <c r="A72" s="20"/>
      <c r="B72" s="572"/>
      <c r="C72" s="179" t="s">
        <v>190</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72"/>
      <c r="C73" s="181" t="s">
        <v>73</v>
      </c>
      <c r="D73" s="117"/>
      <c r="E73" s="116"/>
      <c r="F73" s="107"/>
      <c r="G73" s="107"/>
      <c r="H73" s="109"/>
      <c r="I73" s="108"/>
      <c r="J73" s="107"/>
      <c r="K73" s="107"/>
      <c r="L73" s="85">
        <f t="shared" si="8"/>
        <v>0</v>
      </c>
      <c r="M73" s="107"/>
      <c r="N73" s="107"/>
      <c r="O73" s="182"/>
      <c r="P73" s="22"/>
    </row>
    <row r="74" spans="1:16" ht="15" customHeight="1">
      <c r="A74" s="20"/>
      <c r="B74" s="572"/>
      <c r="C74" s="176" t="s">
        <v>191</v>
      </c>
      <c r="D74" s="111"/>
      <c r="E74" s="110"/>
      <c r="F74" s="110"/>
      <c r="G74" s="110"/>
      <c r="H74" s="112"/>
      <c r="I74" s="111"/>
      <c r="J74" s="110"/>
      <c r="K74" s="110"/>
      <c r="L74" s="78">
        <f t="shared" si="8"/>
        <v>0</v>
      </c>
      <c r="M74" s="110"/>
      <c r="N74" s="110"/>
      <c r="O74" s="177">
        <f>IF(M$104=0,0,N74/M$104)</f>
        <v>0</v>
      </c>
      <c r="P74" s="22"/>
    </row>
    <row r="75" spans="1:16" ht="15" customHeight="1">
      <c r="A75" s="20"/>
      <c r="B75" s="572"/>
      <c r="C75" s="24" t="s">
        <v>192</v>
      </c>
      <c r="D75" s="114"/>
      <c r="E75" s="113"/>
      <c r="F75" s="113"/>
      <c r="G75" s="113"/>
      <c r="H75" s="115"/>
      <c r="I75" s="114"/>
      <c r="J75" s="113"/>
      <c r="K75" s="113"/>
      <c r="L75" s="79">
        <f t="shared" si="8"/>
        <v>0</v>
      </c>
      <c r="M75" s="113"/>
      <c r="N75" s="113"/>
      <c r="O75" s="178">
        <f>IF(M$104=0,0,N75/M$104)</f>
        <v>0</v>
      </c>
      <c r="P75" s="22"/>
    </row>
    <row r="76" spans="1:16" ht="15" customHeight="1">
      <c r="A76" s="20"/>
      <c r="B76" s="572"/>
      <c r="C76" s="179" t="s">
        <v>193</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72"/>
      <c r="C77" s="181" t="s">
        <v>73</v>
      </c>
      <c r="D77" s="117"/>
      <c r="E77" s="116"/>
      <c r="F77" s="107"/>
      <c r="G77" s="107"/>
      <c r="H77" s="109"/>
      <c r="I77" s="108"/>
      <c r="J77" s="107"/>
      <c r="K77" s="107"/>
      <c r="L77" s="85">
        <f t="shared" si="8"/>
        <v>0</v>
      </c>
      <c r="M77" s="107"/>
      <c r="N77" s="107"/>
      <c r="O77" s="182"/>
      <c r="P77" s="22"/>
    </row>
    <row r="78" spans="1:16" ht="15" customHeight="1">
      <c r="A78" s="20"/>
      <c r="B78" s="572"/>
      <c r="C78" s="176" t="s">
        <v>194</v>
      </c>
      <c r="D78" s="111"/>
      <c r="E78" s="110"/>
      <c r="F78" s="110"/>
      <c r="G78" s="110"/>
      <c r="H78" s="112"/>
      <c r="I78" s="111"/>
      <c r="J78" s="110"/>
      <c r="K78" s="110"/>
      <c r="L78" s="78">
        <f t="shared" si="8"/>
        <v>0</v>
      </c>
      <c r="M78" s="110"/>
      <c r="N78" s="110"/>
      <c r="O78" s="177">
        <f>IF(M$104=0,0,N78/M$104)</f>
        <v>0</v>
      </c>
      <c r="P78" s="22"/>
    </row>
    <row r="79" spans="1:16" ht="15" customHeight="1">
      <c r="A79" s="20"/>
      <c r="B79" s="572"/>
      <c r="C79" s="24" t="s">
        <v>195</v>
      </c>
      <c r="D79" s="114"/>
      <c r="E79" s="113"/>
      <c r="F79" s="113"/>
      <c r="G79" s="113"/>
      <c r="H79" s="115"/>
      <c r="I79" s="114"/>
      <c r="J79" s="113"/>
      <c r="K79" s="113"/>
      <c r="L79" s="79">
        <f t="shared" si="8"/>
        <v>0</v>
      </c>
      <c r="M79" s="113"/>
      <c r="N79" s="113"/>
      <c r="O79" s="178">
        <f>IF(M$104=0,0,N79/M$104)</f>
        <v>0</v>
      </c>
      <c r="P79" s="22"/>
    </row>
    <row r="80" spans="1:16" ht="15" customHeight="1">
      <c r="A80" s="20"/>
      <c r="B80" s="572"/>
      <c r="C80" s="179" t="s">
        <v>196</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72"/>
      <c r="C81" s="181" t="s">
        <v>73</v>
      </c>
      <c r="D81" s="117"/>
      <c r="E81" s="116"/>
      <c r="F81" s="107"/>
      <c r="G81" s="107"/>
      <c r="H81" s="109"/>
      <c r="I81" s="108"/>
      <c r="J81" s="107"/>
      <c r="K81" s="107"/>
      <c r="L81" s="82">
        <f t="shared" si="8"/>
        <v>0</v>
      </c>
      <c r="M81" s="107"/>
      <c r="N81" s="107"/>
      <c r="O81" s="182"/>
      <c r="P81" s="22"/>
    </row>
    <row r="82" spans="1:16" ht="15" customHeight="1">
      <c r="A82" s="20"/>
      <c r="B82" s="572"/>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72"/>
      <c r="C83" s="24" t="s">
        <v>197</v>
      </c>
      <c r="D83" s="114"/>
      <c r="E83" s="113"/>
      <c r="F83" s="113"/>
      <c r="G83" s="113"/>
      <c r="H83" s="115"/>
      <c r="I83" s="114"/>
      <c r="J83" s="113"/>
      <c r="K83" s="113"/>
      <c r="L83" s="79">
        <f t="shared" si="13"/>
        <v>0</v>
      </c>
      <c r="M83" s="113"/>
      <c r="N83" s="113"/>
      <c r="O83" s="178">
        <f>IF(M$104=0,0,N83/M$104)</f>
        <v>0</v>
      </c>
      <c r="P83" s="22"/>
    </row>
    <row r="84" spans="1:16" ht="15.75" customHeight="1" thickBot="1">
      <c r="A84" s="20"/>
      <c r="B84" s="573"/>
      <c r="C84" s="184" t="s">
        <v>198</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5.5">
      <c r="A85" s="20"/>
      <c r="B85" s="574" t="s">
        <v>118</v>
      </c>
      <c r="C85" s="186" t="s">
        <v>74</v>
      </c>
      <c r="D85" s="319"/>
      <c r="E85" s="294"/>
      <c r="F85" s="294"/>
      <c r="G85" s="294"/>
      <c r="H85" s="295"/>
      <c r="I85" s="393"/>
      <c r="J85" s="397"/>
      <c r="K85" s="397"/>
      <c r="L85" s="79">
        <f t="shared" si="13"/>
        <v>0</v>
      </c>
      <c r="M85" s="397"/>
      <c r="N85" s="397"/>
      <c r="O85" s="187"/>
      <c r="P85" s="22"/>
    </row>
    <row r="86" spans="1:16" s="245" customFormat="1" ht="25.5">
      <c r="A86" s="20"/>
      <c r="B86" s="575"/>
      <c r="C86" s="188" t="s">
        <v>75</v>
      </c>
      <c r="D86" s="296"/>
      <c r="E86" s="297"/>
      <c r="F86" s="297"/>
      <c r="G86" s="297"/>
      <c r="H86" s="298"/>
      <c r="I86" s="394"/>
      <c r="J86" s="398"/>
      <c r="K86" s="398"/>
      <c r="L86" s="79">
        <f t="shared" si="13"/>
        <v>0</v>
      </c>
      <c r="M86" s="398"/>
      <c r="N86" s="398"/>
      <c r="O86" s="189"/>
      <c r="P86" s="22"/>
    </row>
    <row r="87" spans="1:16" s="245" customFormat="1" ht="12.75">
      <c r="A87" s="20"/>
      <c r="B87" s="575"/>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75"/>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6.25" thickBot="1">
      <c r="A89" s="232"/>
      <c r="B89" s="576"/>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5" t="s">
        <v>182</v>
      </c>
      <c r="C90" s="402"/>
      <c r="D90" s="403"/>
      <c r="E90" s="403"/>
      <c r="F90" s="403"/>
      <c r="G90" s="403"/>
      <c r="H90" s="403"/>
      <c r="I90" s="403"/>
      <c r="J90" s="403"/>
      <c r="K90" s="403"/>
      <c r="L90" s="403"/>
      <c r="M90" s="403"/>
      <c r="N90" s="403"/>
      <c r="O90" s="518"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7"/>
      <c r="C92" s="578"/>
      <c r="D92" s="614" t="s">
        <v>181</v>
      </c>
      <c r="E92" s="615"/>
      <c r="F92" s="615"/>
      <c r="G92" s="615"/>
      <c r="H92" s="616"/>
      <c r="I92" s="614" t="s">
        <v>186</v>
      </c>
      <c r="J92" s="615"/>
      <c r="K92" s="615"/>
      <c r="L92" s="615"/>
      <c r="M92" s="615"/>
      <c r="N92" s="615"/>
      <c r="O92" s="616"/>
      <c r="P92" s="22"/>
    </row>
    <row r="93" spans="1:16" s="245" customFormat="1" ht="19.5" customHeight="1">
      <c r="A93" s="20"/>
      <c r="B93" s="579"/>
      <c r="C93" s="580"/>
      <c r="D93" s="596" t="str">
        <f>IF('Page de garde'!$D$4="","N-4",'Page de garde'!$D$4-4)</f>
        <v>N-4</v>
      </c>
      <c r="E93" s="583" t="str">
        <f>IF('Page de garde'!$D$4="","N-3",'Page de garde'!$D$4-3)</f>
        <v>N-3</v>
      </c>
      <c r="F93" s="583" t="str">
        <f>IF('Page de garde'!$D$4="","N-2",'Page de garde'!$D$4-2)</f>
        <v>N-2</v>
      </c>
      <c r="G93" s="583" t="str">
        <f>IF('Page de garde'!$D$4="","N-1
(prévisionnel actualisé)",'Page de garde'!$D$4-1&amp;" (prévisionnel actualisé)")</f>
        <v>N-1
(prévisionnel actualisé)</v>
      </c>
      <c r="H93" s="604" t="str">
        <f>IF('Page de garde'!$D$4="","N   (prévisionnel)",'Page de garde'!$D$4&amp;" (prévisionnel)")</f>
        <v>N   (prévisionnel)</v>
      </c>
      <c r="I93" s="606" t="str">
        <f>IF('Page de garde'!$D$4="","N-4",'Page de garde'!$D$4-4)</f>
        <v>N-4</v>
      </c>
      <c r="J93" s="603" t="str">
        <f>IF('Page de garde'!$D$4="","N-3",'Page de garde'!$D$4-3)</f>
        <v>N-3</v>
      </c>
      <c r="K93" s="603" t="str">
        <f>IF('Page de garde'!$D$4="","N-2",'Page de garde'!$D$4-2)</f>
        <v>N-2</v>
      </c>
      <c r="L93" s="603" t="s">
        <v>6</v>
      </c>
      <c r="M93" s="603" t="str">
        <f>IF('Page de garde'!$D$4="","N-1
(prévisionnel actualisé)",'Page de garde'!$D$4-1&amp;" (prévisionnel actualisé)")</f>
        <v>N-1
(prévisionnel actualisé)</v>
      </c>
      <c r="N93" s="603" t="str">
        <f>IF('Page de garde'!$D$4="","N   (prévisionnel)",'Page de garde'!$D$4&amp;" (prévisionnel)")</f>
        <v>N   (prévisionnel)</v>
      </c>
      <c r="O93" s="612" t="str">
        <f>IF('Page de garde'!$D$4="","Taux d'occupation N (5)","Taux d'occupation "&amp;'Page de garde'!$D$4&amp;" (5)")</f>
        <v>Taux d'occupation N (5)</v>
      </c>
      <c r="P93" s="22"/>
    </row>
    <row r="94" spans="1:16" s="245" customFormat="1" ht="19.5" customHeight="1" thickBot="1">
      <c r="A94" s="20"/>
      <c r="B94" s="581"/>
      <c r="C94" s="582"/>
      <c r="D94" s="597" t="str">
        <f>IF('Page de garde'!$D$4="","N-4",'Page de garde'!$D$4-4)</f>
        <v>N-4</v>
      </c>
      <c r="E94" s="584" t="str">
        <f>IF('Page de garde'!$D$4="","N-3",'Page de garde'!$D$4-3)</f>
        <v>N-3</v>
      </c>
      <c r="F94" s="584" t="str">
        <f>IF('Page de garde'!$D$4="","N-2",'Page de garde'!$D$4-2)</f>
        <v>N-2</v>
      </c>
      <c r="G94" s="584" t="str">
        <f>IF('Page de garde'!$D$4="","N-1
(prévisionnel actualisé)",'Page de garde'!$D$4-1&amp;" (prévisionnel actualisé)")</f>
        <v>N-1
(prévisionnel actualisé)</v>
      </c>
      <c r="H94" s="605"/>
      <c r="I94" s="597" t="str">
        <f>IF('Page de garde'!$D$4="","N-4",'Page de garde'!$D$4-4)</f>
        <v>N-4</v>
      </c>
      <c r="J94" s="584" t="str">
        <f>IF('Page de garde'!$D$4="","N-3",'Page de garde'!$D$4-3)</f>
        <v>N-3</v>
      </c>
      <c r="K94" s="584" t="str">
        <f>IF('Page de garde'!$D$4="","N-2",'Page de garde'!$D$4-2)</f>
        <v>N-2</v>
      </c>
      <c r="L94" s="584"/>
      <c r="M94" s="584" t="str">
        <f>IF('Page de garde'!$D$4="","N-1
(prévisionnel actualisé)",'Page de garde'!$D$4-1&amp;" (prévisionnel actualisé)")</f>
        <v>N-1
(prévisionnel actualisé)</v>
      </c>
      <c r="N94" s="584"/>
      <c r="O94" s="613" t="str">
        <f>IF('Page de garde'!$D$4="","Taux d'occupation N (5)","Taux d'occupation "&amp;'Page de garde'!$D$4&amp;" (5)")</f>
        <v>Taux d'occupation N (5)</v>
      </c>
      <c r="P94" s="22"/>
    </row>
    <row r="95" spans="1:16" s="276" customFormat="1" ht="25.5">
      <c r="A95" s="232"/>
      <c r="B95" s="564"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5.5">
      <c r="A96" s="232"/>
      <c r="B96" s="565"/>
      <c r="C96" s="199" t="s">
        <v>81</v>
      </c>
      <c r="D96" s="308"/>
      <c r="E96" s="308"/>
      <c r="F96" s="308"/>
      <c r="G96" s="308"/>
      <c r="H96" s="309"/>
      <c r="I96" s="396"/>
      <c r="J96" s="400"/>
      <c r="K96" s="400"/>
      <c r="L96" s="310">
        <f t="shared" si="15"/>
        <v>0</v>
      </c>
      <c r="M96" s="400"/>
      <c r="N96" s="400"/>
      <c r="O96" s="198"/>
      <c r="P96" s="9"/>
    </row>
    <row r="97" spans="1:16" s="276" customFormat="1" ht="12.75">
      <c r="A97" s="232"/>
      <c r="B97" s="565"/>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5"/>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5"/>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6.25" thickBot="1">
      <c r="A100" s="232"/>
      <c r="B100" s="566"/>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1">
        <f>IF(OR(D104&gt;1000,E104&gt;1000,F104&gt;1000,G104&gt;1000,H104&gt;1000),"Au moins une année affiche un nombre de places installées &gt; 1000 (atypie)","")</f>
      </c>
      <c r="E101" s="194"/>
      <c r="F101" s="194"/>
      <c r="G101" s="194"/>
      <c r="H101" s="194"/>
      <c r="I101" s="194"/>
      <c r="J101" s="521"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67" t="s">
        <v>138</v>
      </c>
      <c r="E102" s="568"/>
      <c r="F102" s="568"/>
      <c r="G102" s="568"/>
      <c r="H102" s="568"/>
      <c r="I102" s="600" t="s">
        <v>254</v>
      </c>
      <c r="J102" s="601"/>
      <c r="K102" s="601"/>
      <c r="L102" s="601"/>
      <c r="M102" s="602"/>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87" t="s">
        <v>255</v>
      </c>
      <c r="C104" s="588"/>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60" t="s">
        <v>185</v>
      </c>
      <c r="C105" s="561"/>
      <c r="D105" s="418"/>
      <c r="E105" s="419"/>
      <c r="F105" s="419"/>
      <c r="G105" s="419"/>
      <c r="H105" s="420"/>
      <c r="I105" s="520">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179</v>
      </c>
      <c r="C109" s="17"/>
      <c r="D109" s="194"/>
      <c r="E109" s="194"/>
      <c r="F109" s="194"/>
      <c r="G109" s="194"/>
      <c r="H109" s="194"/>
      <c r="I109" s="194"/>
      <c r="J109" s="194"/>
      <c r="K109" s="194"/>
      <c r="L109" s="194"/>
      <c r="M109" s="194"/>
      <c r="N109" s="194"/>
      <c r="O109" s="195"/>
      <c r="P109" s="22"/>
    </row>
    <row r="110" spans="1:16" s="412" customFormat="1" ht="23.25" customHeight="1">
      <c r="A110" s="408"/>
      <c r="B110" s="409" t="s">
        <v>256</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199</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6">
        <f>IF(H8&lt;&gt;0,IF(OR(I135=0,J135=0,K135=0,M135=0,N135=0),"Activité réalisée N-4 à N : données d'au moins une année non saisies",""),"")</f>
      </c>
      <c r="J117" s="17"/>
      <c r="K117" s="17"/>
      <c r="L117" s="17"/>
      <c r="M117" s="17"/>
      <c r="N117" s="17"/>
      <c r="O117" s="17"/>
      <c r="P117" s="22"/>
    </row>
    <row r="118" spans="1:16" ht="15" customHeight="1">
      <c r="A118" s="20"/>
      <c r="B118" s="589" t="s">
        <v>3</v>
      </c>
      <c r="C118" s="590"/>
      <c r="D118" s="568" t="s">
        <v>91</v>
      </c>
      <c r="E118" s="568"/>
      <c r="F118" s="568"/>
      <c r="G118" s="568"/>
      <c r="H118" s="595"/>
      <c r="I118" s="607" t="s">
        <v>86</v>
      </c>
      <c r="J118" s="608"/>
      <c r="K118" s="608"/>
      <c r="L118" s="608"/>
      <c r="M118" s="608"/>
      <c r="N118" s="608"/>
      <c r="O118" s="609"/>
      <c r="P118" s="22"/>
    </row>
    <row r="119" spans="1:16" ht="19.5" customHeight="1">
      <c r="A119" s="20"/>
      <c r="B119" s="591"/>
      <c r="C119" s="592"/>
      <c r="D119" s="596" t="str">
        <f>IF('Page de garde'!$D$4="","N-4",'Page de garde'!$D$4-4)</f>
        <v>N-4</v>
      </c>
      <c r="E119" s="583" t="str">
        <f>IF('Page de garde'!$D$4="","N-3",'Page de garde'!$D$4-3)</f>
        <v>N-3</v>
      </c>
      <c r="F119" s="583" t="str">
        <f>IF('Page de garde'!$D$4="","N-2",'Page de garde'!$D$4-2)</f>
        <v>N-2</v>
      </c>
      <c r="G119" s="583" t="str">
        <f>IF('Page de garde'!$D$4="","N-1
(prévisionnel actualisé)",'Page de garde'!$D$4-1&amp;" (prévisionnel actualisé)")</f>
        <v>N-1
(prévisionnel actualisé)</v>
      </c>
      <c r="H119" s="604" t="str">
        <f>IF('Page de garde'!$D$4="","N   (prévisionnel)",'Page de garde'!$D$4&amp;" (prévisionnel)")</f>
        <v>N   (prévisionnel)</v>
      </c>
      <c r="I119" s="596" t="str">
        <f>IF('Page de garde'!$D$4="","N-4",'Page de garde'!$D$4-4)</f>
        <v>N-4</v>
      </c>
      <c r="J119" s="583" t="str">
        <f>IF('Page de garde'!$D$4="","N-3",'Page de garde'!$D$4-3)</f>
        <v>N-3</v>
      </c>
      <c r="K119" s="583" t="str">
        <f>IF('Page de garde'!$D$4="","N-2",'Page de garde'!$D$4-2)</f>
        <v>N-2</v>
      </c>
      <c r="L119" s="583" t="s">
        <v>6</v>
      </c>
      <c r="M119" s="583" t="str">
        <f>IF('Page de garde'!$D$4="","N-1
(prévisionnel actualisé)",'Page de garde'!$D$4-1&amp;" (prévisionnel actualisé)")</f>
        <v>N-1
(prévisionnel actualisé)</v>
      </c>
      <c r="N119" s="583" t="str">
        <f>IF('Page de garde'!$D$4="","N   (prévisionnel)",'Page de garde'!$D$4&amp;" (prévisionnel)")</f>
        <v>N   (prévisionnel)</v>
      </c>
      <c r="O119" s="612" t="str">
        <f>IF('Page de garde'!$D$4="","Taux d'occupation N (8)","Taux d'occupation "&amp;'Page de garde'!$D$4&amp;" (8)")</f>
        <v>Taux d'occupation N (8)</v>
      </c>
      <c r="P119" s="22"/>
    </row>
    <row r="120" spans="1:16" ht="19.5" customHeight="1" thickBot="1">
      <c r="A120" s="20"/>
      <c r="B120" s="593"/>
      <c r="C120" s="594"/>
      <c r="D120" s="597" t="str">
        <f>IF('Page de garde'!$D$4="","N-4",'Page de garde'!$D$4-4)</f>
        <v>N-4</v>
      </c>
      <c r="E120" s="584" t="str">
        <f>IF('Page de garde'!$D$4="","N-3",'Page de garde'!$D$4-3)</f>
        <v>N-3</v>
      </c>
      <c r="F120" s="584" t="str">
        <f>IF('Page de garde'!$D$4="","N-2",'Page de garde'!$D$4-2)</f>
        <v>N-2</v>
      </c>
      <c r="G120" s="584" t="str">
        <f>IF('Page de garde'!$D$4="","N-1
(prévisionnel actualisé)",'Page de garde'!$D$4-1&amp;" (prévisionnel actualisé)")</f>
        <v>N-1
(prévisionnel actualisé)</v>
      </c>
      <c r="H120" s="605"/>
      <c r="I120" s="597" t="str">
        <f>IF('Page de garde'!$D$4="","N-4",'Page de garde'!$D$4-4)</f>
        <v>N-4</v>
      </c>
      <c r="J120" s="584" t="str">
        <f>IF('Page de garde'!$D$4="","N-3",'Page de garde'!$D$4-3)</f>
        <v>N-3</v>
      </c>
      <c r="K120" s="584" t="str">
        <f>IF('Page de garde'!$D$4="","N-2",'Page de garde'!$D$4-2)</f>
        <v>N-2</v>
      </c>
      <c r="L120" s="584"/>
      <c r="M120" s="584" t="str">
        <f>IF('Page de garde'!$D$4="","N-1
(prévisionnel actualisé)",'Page de garde'!$D$4-1&amp;" (prévisionnel actualisé)")</f>
        <v>N-1
(prévisionnel actualisé)</v>
      </c>
      <c r="N120" s="584"/>
      <c r="O120" s="613"/>
      <c r="P120" s="22"/>
    </row>
    <row r="121" spans="1:16" ht="12.75" customHeight="1">
      <c r="A121" s="20"/>
      <c r="B121" s="569" t="s">
        <v>92</v>
      </c>
      <c r="C121" s="570"/>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585" t="s">
        <v>93</v>
      </c>
      <c r="C122" s="586"/>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569" t="s">
        <v>94</v>
      </c>
      <c r="C123" s="570"/>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585" t="s">
        <v>93</v>
      </c>
      <c r="C124" s="586"/>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569" t="s">
        <v>95</v>
      </c>
      <c r="C125" s="570"/>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585" t="s">
        <v>93</v>
      </c>
      <c r="C126" s="586"/>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569" t="s">
        <v>96</v>
      </c>
      <c r="C127" s="570"/>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585" t="s">
        <v>93</v>
      </c>
      <c r="C128" s="586"/>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569" t="s">
        <v>97</v>
      </c>
      <c r="C129" s="570"/>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585" t="s">
        <v>93</v>
      </c>
      <c r="C130" s="586"/>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10" t="s">
        <v>100</v>
      </c>
      <c r="C131" s="611"/>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569" t="s">
        <v>234</v>
      </c>
      <c r="C132" s="570"/>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598" t="s">
        <v>98</v>
      </c>
      <c r="C133" s="599"/>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569" t="s">
        <v>235</v>
      </c>
      <c r="C134" s="570"/>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562" t="s">
        <v>99</v>
      </c>
      <c r="C135" s="563"/>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1">
        <f>IF(OR(D139&gt;1000,E139&gt;1000,F139&gt;1000,G139&gt;1000,H139&gt;1000),"Au moins une année affiche un nombre de places installées &gt; 1000 (atypie)","")</f>
      </c>
      <c r="E136" s="194"/>
      <c r="F136" s="194"/>
      <c r="G136" s="194"/>
      <c r="H136" s="194"/>
      <c r="I136" s="194"/>
      <c r="J136" s="521" t="str">
        <f>IF(OR(I139=0,J139=0,K139=0,L139=0,M139=0),"Activité théorique N-4 à N : données d'au moins une année non saisies","")</f>
        <v>Activité théorique N-4 à N : données d'au moins une année non saisies</v>
      </c>
      <c r="K136" s="216"/>
      <c r="L136" s="216"/>
      <c r="M136" s="216"/>
      <c r="N136" s="216"/>
      <c r="O136" s="518" t="str">
        <f>IF(O135&lt;5%,"TO N &lt; 5% (atypie)",IF(O135&gt;101%,"TO N &gt; 101% (atypie)",""))</f>
        <v>TO N &lt; 5% (atypie)</v>
      </c>
      <c r="P136" s="22"/>
    </row>
    <row r="137" spans="1:16" ht="13.5" customHeight="1">
      <c r="A137" s="20"/>
      <c r="B137" s="202"/>
      <c r="C137" s="203"/>
      <c r="D137" s="567" t="s">
        <v>65</v>
      </c>
      <c r="E137" s="568"/>
      <c r="F137" s="568"/>
      <c r="G137" s="568"/>
      <c r="H137" s="568"/>
      <c r="I137" s="600" t="s">
        <v>254</v>
      </c>
      <c r="J137" s="601"/>
      <c r="K137" s="601"/>
      <c r="L137" s="601"/>
      <c r="M137" s="602"/>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7" t="s">
        <v>255</v>
      </c>
      <c r="C139" s="588"/>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60" t="s">
        <v>185</v>
      </c>
      <c r="C140" s="561"/>
      <c r="D140" s="418"/>
      <c r="E140" s="419"/>
      <c r="F140" s="419"/>
      <c r="G140" s="419"/>
      <c r="H140" s="420"/>
      <c r="I140" s="520">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183</v>
      </c>
      <c r="C141" s="265"/>
      <c r="D141" s="266"/>
      <c r="E141" s="266"/>
      <c r="F141" s="266"/>
      <c r="G141" s="266"/>
      <c r="H141" s="266"/>
      <c r="I141" s="266"/>
      <c r="J141" s="266"/>
      <c r="K141" s="266"/>
      <c r="L141" s="266"/>
      <c r="M141" s="266"/>
      <c r="N141" s="266"/>
      <c r="O141" s="267"/>
      <c r="P141" s="268"/>
    </row>
    <row r="142" spans="1:16" s="269" customFormat="1" ht="13.5" customHeight="1">
      <c r="A142" s="264"/>
      <c r="B142" s="205" t="s">
        <v>184</v>
      </c>
      <c r="C142" s="265"/>
      <c r="D142" s="266"/>
      <c r="E142" s="266"/>
      <c r="F142" s="266"/>
      <c r="G142" s="266"/>
      <c r="H142" s="266"/>
      <c r="I142" s="266"/>
      <c r="J142" s="266"/>
      <c r="K142" s="266"/>
      <c r="L142" s="266"/>
      <c r="M142" s="266"/>
      <c r="N142" s="266"/>
      <c r="O142" s="267"/>
      <c r="P142" s="268"/>
    </row>
    <row r="143" spans="1:16" s="412" customFormat="1" ht="23.25" customHeight="1">
      <c r="A143" s="408"/>
      <c r="B143" s="409" t="s">
        <v>257</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D2:G2"/>
    <mergeCell ref="D3:G3"/>
    <mergeCell ref="B2:C2"/>
    <mergeCell ref="B3:C3"/>
    <mergeCell ref="B44:B49"/>
    <mergeCell ref="E42:E43"/>
    <mergeCell ref="F42:F43"/>
    <mergeCell ref="G42:G43"/>
    <mergeCell ref="B11:O11"/>
    <mergeCell ref="B41:C43"/>
    <mergeCell ref="D17:H17"/>
    <mergeCell ref="I17:O17"/>
    <mergeCell ref="C17:C18"/>
    <mergeCell ref="I41:O41"/>
    <mergeCell ref="D41:H41"/>
    <mergeCell ref="B17:B18"/>
    <mergeCell ref="B19:B33"/>
    <mergeCell ref="B34:B38"/>
    <mergeCell ref="B68:B69"/>
    <mergeCell ref="C68:C69"/>
    <mergeCell ref="D68:H68"/>
    <mergeCell ref="I68:O68"/>
    <mergeCell ref="K42:K43"/>
    <mergeCell ref="L42:L43"/>
    <mergeCell ref="D51:H51"/>
    <mergeCell ref="M42:M43"/>
    <mergeCell ref="D42:D43"/>
    <mergeCell ref="B53:C53"/>
    <mergeCell ref="I92:O92"/>
    <mergeCell ref="D93:D94"/>
    <mergeCell ref="E93:E94"/>
    <mergeCell ref="O93:O94"/>
    <mergeCell ref="H42:H43"/>
    <mergeCell ref="O42:O43"/>
    <mergeCell ref="D92:H92"/>
    <mergeCell ref="B104:C104"/>
    <mergeCell ref="F93:F94"/>
    <mergeCell ref="G93:G94"/>
    <mergeCell ref="H93:H94"/>
    <mergeCell ref="N42:N43"/>
    <mergeCell ref="J42:J43"/>
    <mergeCell ref="L93:L94"/>
    <mergeCell ref="M93:M94"/>
    <mergeCell ref="I42:I43"/>
    <mergeCell ref="I51:M51"/>
    <mergeCell ref="I118:O118"/>
    <mergeCell ref="B130:C130"/>
    <mergeCell ref="B131:C131"/>
    <mergeCell ref="O119:O120"/>
    <mergeCell ref="B125:C125"/>
    <mergeCell ref="I119:I120"/>
    <mergeCell ref="N119:N120"/>
    <mergeCell ref="B121:C121"/>
    <mergeCell ref="M119:M120"/>
    <mergeCell ref="K119:K120"/>
    <mergeCell ref="I137:M137"/>
    <mergeCell ref="J93:J94"/>
    <mergeCell ref="K93:K94"/>
    <mergeCell ref="N93:N94"/>
    <mergeCell ref="F119:F120"/>
    <mergeCell ref="G119:G120"/>
    <mergeCell ref="H119:H120"/>
    <mergeCell ref="I102:M102"/>
    <mergeCell ref="L119:L120"/>
    <mergeCell ref="I93:I94"/>
    <mergeCell ref="B126:C126"/>
    <mergeCell ref="B127:C127"/>
    <mergeCell ref="B128:C128"/>
    <mergeCell ref="B129:C129"/>
    <mergeCell ref="B123:C123"/>
    <mergeCell ref="B124:C124"/>
    <mergeCell ref="J119:J120"/>
    <mergeCell ref="B122:C122"/>
    <mergeCell ref="B139:C139"/>
    <mergeCell ref="B118:C120"/>
    <mergeCell ref="D118:H118"/>
    <mergeCell ref="D119:D120"/>
    <mergeCell ref="E119:E120"/>
    <mergeCell ref="B133:C133"/>
    <mergeCell ref="B134:C134"/>
    <mergeCell ref="D137:H137"/>
    <mergeCell ref="B54:C54"/>
    <mergeCell ref="B105:C105"/>
    <mergeCell ref="B140:C140"/>
    <mergeCell ref="B135:C135"/>
    <mergeCell ref="B95:B100"/>
    <mergeCell ref="D102:H102"/>
    <mergeCell ref="B132:C132"/>
    <mergeCell ref="B70:B84"/>
    <mergeCell ref="B85:B89"/>
    <mergeCell ref="B92:C94"/>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B24" sqref="B24:C26"/>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9" t="s">
        <v>61</v>
      </c>
      <c r="C2" s="629"/>
      <c r="D2" s="630"/>
      <c r="E2" s="630"/>
      <c r="F2" s="630"/>
      <c r="G2" s="95"/>
      <c r="H2" s="95"/>
      <c r="I2" s="95"/>
      <c r="J2" s="95"/>
      <c r="K2" s="96"/>
    </row>
    <row r="3" spans="1:11" s="97" customFormat="1" ht="25.5" customHeight="1">
      <c r="A3" s="94"/>
      <c r="B3" s="629" t="s">
        <v>62</v>
      </c>
      <c r="C3" s="629"/>
      <c r="D3" s="631"/>
      <c r="E3" s="631"/>
      <c r="F3" s="631"/>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5.5">
      <c r="A7" s="94"/>
      <c r="B7" s="95"/>
      <c r="C7" s="100" t="s">
        <v>19</v>
      </c>
      <c r="D7" s="100" t="s">
        <v>48</v>
      </c>
      <c r="E7" s="100" t="s">
        <v>21</v>
      </c>
      <c r="F7" s="358" t="s">
        <v>139</v>
      </c>
      <c r="G7" s="358" t="s">
        <v>219</v>
      </c>
      <c r="H7" s="358" t="s">
        <v>222</v>
      </c>
      <c r="I7" s="95"/>
      <c r="J7" s="95"/>
      <c r="K7" s="96"/>
    </row>
    <row r="8" spans="1:11" s="97" customFormat="1" ht="12.75">
      <c r="A8" s="94"/>
      <c r="B8" s="95"/>
      <c r="C8" s="106"/>
      <c r="D8" s="106"/>
      <c r="E8" s="106"/>
      <c r="F8" s="106"/>
      <c r="G8" s="106"/>
      <c r="H8" s="106"/>
      <c r="I8" s="523" t="str">
        <f>IF(SUM(C8:H8)=0,"Capacité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34" t="s">
        <v>40</v>
      </c>
      <c r="C10" s="634"/>
      <c r="D10" s="634"/>
      <c r="E10" s="634"/>
      <c r="F10" s="634"/>
      <c r="G10" s="634"/>
      <c r="H10" s="634"/>
      <c r="I10" s="634"/>
      <c r="J10" s="634"/>
      <c r="K10" s="27"/>
    </row>
    <row r="11" spans="1:11" ht="57.75" customHeight="1" thickBot="1">
      <c r="A11" s="29"/>
      <c r="B11" s="30"/>
      <c r="C11" s="30"/>
      <c r="D11" s="30"/>
      <c r="E11" s="30"/>
      <c r="F11" s="30"/>
      <c r="G11" s="524" t="str">
        <f>IF(G15=0,"Activité théorique non saisie","")</f>
        <v>Activité théorique non saisie</v>
      </c>
      <c r="H11" s="30"/>
      <c r="I11" s="649"/>
      <c r="J11" s="649"/>
      <c r="K11" s="31"/>
    </row>
    <row r="12" spans="1:11" ht="25.5" customHeight="1" thickTop="1">
      <c r="A12" s="29"/>
      <c r="B12" s="30"/>
      <c r="C12" s="632" t="str">
        <f>IF('Page de garde'!$D$4="","Lits ou places réels N-2","Lits ou places réels "&amp;'Page de garde'!$D$4-2)</f>
        <v>Lits ou places réels N-2</v>
      </c>
      <c r="D12" s="635" t="str">
        <f>IF('Page de garde'!$D$4="","Lits ou places financés 
(année N)","Lits ou places financés"&amp;CHAR(10)&amp;"(année "&amp;'Page de garde'!$D$4&amp;")")</f>
        <v>Lits ou places financés 
(année N)</v>
      </c>
      <c r="E12" s="635" t="s">
        <v>5</v>
      </c>
      <c r="F12" s="635" t="s">
        <v>31</v>
      </c>
      <c r="G12" s="653" t="s">
        <v>7</v>
      </c>
      <c r="H12" s="30"/>
      <c r="I12" s="661" t="s">
        <v>8</v>
      </c>
      <c r="J12" s="662"/>
      <c r="K12" s="31"/>
    </row>
    <row r="13" spans="1:11" ht="39" thickBot="1">
      <c r="A13" s="29"/>
      <c r="B13" s="30"/>
      <c r="C13" s="633"/>
      <c r="D13" s="636"/>
      <c r="E13" s="636"/>
      <c r="F13" s="636"/>
      <c r="G13" s="654"/>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5" t="s">
        <v>23</v>
      </c>
      <c r="C24" s="656"/>
      <c r="D24" s="639" t="str">
        <f>IF('Page de garde'!$D$4="","CA N-4","Exercice "&amp;'Page de garde'!$D$4-4)</f>
        <v>CA N-4</v>
      </c>
      <c r="E24" s="642" t="str">
        <f>IF('Page de garde'!$D$4="","CA N-3","Exercice "&amp;'Page de garde'!$D$4-3)</f>
        <v>CA N-3</v>
      </c>
      <c r="F24" s="642" t="str">
        <f>IF('Page de garde'!$D$4="","CA N-2","Exercice "&amp;'Page de garde'!$D$4-2)</f>
        <v>CA N-2</v>
      </c>
      <c r="G24" s="642" t="s">
        <v>24</v>
      </c>
      <c r="H24" s="650" t="str">
        <f>IF('Page de garde'!$D$4="","Activité N-1 (prévision actualisée)","Activité "&amp;'Page de garde'!$D$4-1&amp;" (prévision actualisée)")</f>
        <v>Activité N-1 (prévision actualisée)</v>
      </c>
      <c r="I24" s="645" t="str">
        <f>IF('Page de garde'!$D$4="","Activité prévisionnelle N","Activité prévisionnelle "&amp;'Page de garde'!$D$4)</f>
        <v>Activité prévisionnelle N</v>
      </c>
      <c r="J24" s="646"/>
      <c r="K24" s="50"/>
    </row>
    <row r="25" spans="1:11" s="51" customFormat="1" ht="12.75">
      <c r="A25" s="49"/>
      <c r="B25" s="657"/>
      <c r="C25" s="658"/>
      <c r="D25" s="640"/>
      <c r="E25" s="643"/>
      <c r="F25" s="643"/>
      <c r="G25" s="643"/>
      <c r="H25" s="651"/>
      <c r="I25" s="647"/>
      <c r="J25" s="648"/>
      <c r="K25" s="50"/>
    </row>
    <row r="26" spans="1:11" s="51" customFormat="1" ht="26.25" thickBot="1">
      <c r="A26" s="49"/>
      <c r="B26" s="659"/>
      <c r="C26" s="660"/>
      <c r="D26" s="641"/>
      <c r="E26" s="644"/>
      <c r="F26" s="644"/>
      <c r="G26" s="644"/>
      <c r="H26" s="652"/>
      <c r="I26" s="52" t="s">
        <v>25</v>
      </c>
      <c r="J26" s="255" t="s">
        <v>26</v>
      </c>
      <c r="K26" s="50"/>
    </row>
    <row r="27" spans="1:11" s="36" customFormat="1" ht="14.25" thickBot="1" thickTop="1">
      <c r="A27" s="26"/>
      <c r="B27" s="32" t="s">
        <v>27</v>
      </c>
      <c r="C27" s="53"/>
      <c r="D27" s="33" t="s">
        <v>15</v>
      </c>
      <c r="E27" s="33" t="s">
        <v>16</v>
      </c>
      <c r="F27" s="33" t="s">
        <v>17</v>
      </c>
      <c r="G27" s="33" t="s">
        <v>215</v>
      </c>
      <c r="H27" s="33"/>
      <c r="I27" s="33" t="s">
        <v>28</v>
      </c>
      <c r="J27" s="33" t="s">
        <v>216</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37" t="str">
        <f>F7</f>
        <v>Autre 1 
(à préciser)</v>
      </c>
      <c r="C33" s="638"/>
      <c r="D33" s="129"/>
      <c r="E33" s="127"/>
      <c r="F33" s="127"/>
      <c r="G33" s="66">
        <f t="shared" si="1"/>
        <v>0</v>
      </c>
      <c r="H33" s="127"/>
      <c r="I33" s="127"/>
      <c r="J33" s="67">
        <f t="shared" si="2"/>
        <v>0</v>
      </c>
      <c r="K33" s="27"/>
    </row>
    <row r="34" spans="1:11" s="36" customFormat="1" ht="12.75">
      <c r="A34" s="26"/>
      <c r="B34" s="637" t="str">
        <f>G7</f>
        <v>Autre 2 (à préciser)</v>
      </c>
      <c r="C34" s="638"/>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5" t="str">
        <f>IF(OR(D28=0,E28=0,F28=0),"Activité N-2, N-3 et/ou N-4 non saisie","")</f>
        <v>Activité N-2, N-3 et/ou N-4 non saisie</v>
      </c>
      <c r="E36" s="250"/>
      <c r="F36" s="250"/>
      <c r="G36" s="250"/>
      <c r="H36" s="526" t="str">
        <f>IF(H28=0,"Activité N-1 non saisie","")</f>
        <v>Activité N-1 non saisie</v>
      </c>
      <c r="I36" s="526" t="str">
        <f>IF(I28=0,"Activité prévisionnelle N non saisie","")</f>
        <v>Activité prévisionnelle N non saisie</v>
      </c>
      <c r="J36" s="530">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24:J25"/>
    <mergeCell ref="I11:J11"/>
    <mergeCell ref="H24:H26"/>
    <mergeCell ref="G12:G13"/>
    <mergeCell ref="B24:C26"/>
    <mergeCell ref="F12:F13"/>
    <mergeCell ref="I12:J12"/>
    <mergeCell ref="B34:C34"/>
    <mergeCell ref="D24:D26"/>
    <mergeCell ref="E24:E26"/>
    <mergeCell ref="F24:F26"/>
    <mergeCell ref="G24:G26"/>
    <mergeCell ref="B33:C33"/>
    <mergeCell ref="B2:C2"/>
    <mergeCell ref="D2:F2"/>
    <mergeCell ref="B3:C3"/>
    <mergeCell ref="D3:F3"/>
    <mergeCell ref="C12:C13"/>
    <mergeCell ref="B10:J10"/>
    <mergeCell ref="D12:D13"/>
    <mergeCell ref="E12:E13"/>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0">
      <selection activeCell="B11" sqref="B11"/>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29" t="s">
        <v>61</v>
      </c>
      <c r="C2" s="629"/>
      <c r="D2" s="684"/>
      <c r="E2" s="685"/>
      <c r="F2" s="685"/>
      <c r="G2" s="686"/>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82" t="s">
        <v>62</v>
      </c>
      <c r="C3" s="683"/>
      <c r="D3" s="687"/>
      <c r="E3" s="688"/>
      <c r="F3" s="688"/>
      <c r="G3" s="689"/>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5.5">
      <c r="A7" s="446"/>
      <c r="B7" s="448"/>
      <c r="C7" s="452" t="s">
        <v>19</v>
      </c>
      <c r="D7" s="452" t="s">
        <v>48</v>
      </c>
      <c r="E7" s="452" t="s">
        <v>21</v>
      </c>
      <c r="F7" s="358" t="s">
        <v>226</v>
      </c>
      <c r="G7" s="358" t="s">
        <v>219</v>
      </c>
      <c r="H7" s="358" t="s">
        <v>222</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7" t="str">
        <f>IF(SUM(C8:H8)=0,"Capacité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90" t="s">
        <v>41</v>
      </c>
      <c r="C10" s="690"/>
      <c r="D10" s="690"/>
      <c r="E10" s="690"/>
      <c r="F10" s="690"/>
      <c r="G10" s="690"/>
      <c r="H10" s="690"/>
      <c r="I10" s="690"/>
      <c r="J10" s="690"/>
      <c r="K10" s="690"/>
      <c r="L10" s="690"/>
      <c r="M10" s="690"/>
      <c r="N10" s="690"/>
      <c r="O10" s="690"/>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7" t="str">
        <f>IF(C24=0,"Nb journées N-1 (prévisionnel) non saisi","")</f>
        <v>Nb journées N-1 (prévisionnel) non saisi</v>
      </c>
      <c r="D12" s="527" t="str">
        <f>IF(D24=0,"Nb personnes N-1 (prévisionnel) non saisi","")</f>
        <v>Nb personnes N-1 (prévisionnel) non saisi</v>
      </c>
      <c r="E12" s="431"/>
      <c r="F12" s="431"/>
      <c r="G12" s="431"/>
      <c r="H12" s="431"/>
      <c r="I12" s="431"/>
      <c r="J12" s="431"/>
      <c r="K12" s="431"/>
      <c r="L12" s="431"/>
      <c r="M12" s="455"/>
      <c r="N12" s="455"/>
      <c r="O12" s="431"/>
      <c r="P12" s="527" t="str">
        <f>IF(P24=0,"Nb journées N (prévisionnel) non saisi","")</f>
        <v>Nb journées N (prévisionnel) non saisi</v>
      </c>
      <c r="Q12" s="527"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70" t="str">
        <f>IF('Page de garde'!$D$4="","Activité prévisionnelle N-1 actualisée au 31 octobre N-1","Activité prévisionnelle "&amp;'Page de garde'!$D$4-1&amp;" actualisée au 31 octobre "&amp;'Page de garde'!$D$4-1)</f>
        <v>Activité prévisionnelle N-1 actualisée au 31 octobre N-1</v>
      </c>
      <c r="D13" s="671"/>
      <c r="E13" s="671"/>
      <c r="F13" s="671"/>
      <c r="G13" s="671"/>
      <c r="H13" s="671"/>
      <c r="I13" s="671"/>
      <c r="J13" s="671"/>
      <c r="K13" s="671"/>
      <c r="L13" s="671"/>
      <c r="M13" s="671"/>
      <c r="N13" s="672"/>
      <c r="O13" s="431"/>
      <c r="P13" s="670" t="str">
        <f>IF('Page de garde'!$D$4="","Activité prévisionnelle N","Activité prévisionnelle "&amp;'Page de garde'!$D$4)</f>
        <v>Activité prévisionnelle N</v>
      </c>
      <c r="Q13" s="671"/>
      <c r="R13" s="671"/>
      <c r="S13" s="671"/>
      <c r="T13" s="671"/>
      <c r="U13" s="671"/>
      <c r="V13" s="671"/>
      <c r="W13" s="671"/>
      <c r="X13" s="671"/>
      <c r="Y13" s="671"/>
      <c r="Z13" s="671"/>
      <c r="AA13" s="672"/>
      <c r="AB13" s="432"/>
    </row>
    <row r="14" spans="1:28" s="433" customFormat="1" ht="25.5" customHeight="1" thickTop="1">
      <c r="A14" s="429"/>
      <c r="B14" s="430"/>
      <c r="C14" s="673" t="str">
        <f>IF('Page de garde'!$D$4="","TOTAL N-1","TOTAL "&amp;'Page de garde'!$D$4-1)</f>
        <v>TOTAL N-1</v>
      </c>
      <c r="D14" s="674"/>
      <c r="E14" s="675" t="s">
        <v>32</v>
      </c>
      <c r="F14" s="676"/>
      <c r="G14" s="675" t="s">
        <v>33</v>
      </c>
      <c r="H14" s="676"/>
      <c r="I14" s="675" t="s">
        <v>223</v>
      </c>
      <c r="J14" s="676"/>
      <c r="K14" s="675" t="s">
        <v>224</v>
      </c>
      <c r="L14" s="676"/>
      <c r="M14" s="677" t="s">
        <v>225</v>
      </c>
      <c r="N14" s="678"/>
      <c r="O14" s="431"/>
      <c r="P14" s="673" t="str">
        <f>IF('Page de garde'!$D$4="","TOTAL N","TOTAL "&amp;'Page de garde'!$D$4)</f>
        <v>TOTAL N</v>
      </c>
      <c r="Q14" s="674"/>
      <c r="R14" s="675" t="s">
        <v>32</v>
      </c>
      <c r="S14" s="676"/>
      <c r="T14" s="675" t="s">
        <v>33</v>
      </c>
      <c r="U14" s="676"/>
      <c r="V14" s="675" t="s">
        <v>223</v>
      </c>
      <c r="W14" s="676"/>
      <c r="X14" s="675" t="s">
        <v>224</v>
      </c>
      <c r="Y14" s="676"/>
      <c r="Z14" s="677" t="s">
        <v>225</v>
      </c>
      <c r="AA14" s="678"/>
      <c r="AB14" s="432"/>
    </row>
    <row r="15" spans="1:28" s="433" customFormat="1" ht="26.25" thickBot="1">
      <c r="A15" s="434"/>
      <c r="B15" s="435"/>
      <c r="C15" s="497" t="s">
        <v>238</v>
      </c>
      <c r="D15" s="498" t="s">
        <v>239</v>
      </c>
      <c r="E15" s="498" t="s">
        <v>238</v>
      </c>
      <c r="F15" s="498" t="s">
        <v>239</v>
      </c>
      <c r="G15" s="498" t="s">
        <v>238</v>
      </c>
      <c r="H15" s="498" t="s">
        <v>239</v>
      </c>
      <c r="I15" s="498" t="s">
        <v>238</v>
      </c>
      <c r="J15" s="498" t="s">
        <v>239</v>
      </c>
      <c r="K15" s="498" t="s">
        <v>238</v>
      </c>
      <c r="L15" s="498" t="s">
        <v>239</v>
      </c>
      <c r="M15" s="498" t="s">
        <v>238</v>
      </c>
      <c r="N15" s="499" t="s">
        <v>239</v>
      </c>
      <c r="O15" s="431"/>
      <c r="P15" s="497" t="s">
        <v>238</v>
      </c>
      <c r="Q15" s="498" t="s">
        <v>239</v>
      </c>
      <c r="R15" s="498" t="s">
        <v>238</v>
      </c>
      <c r="S15" s="498" t="s">
        <v>239</v>
      </c>
      <c r="T15" s="498" t="s">
        <v>238</v>
      </c>
      <c r="U15" s="498" t="s">
        <v>239</v>
      </c>
      <c r="V15" s="498" t="s">
        <v>238</v>
      </c>
      <c r="W15" s="498" t="s">
        <v>239</v>
      </c>
      <c r="X15" s="498" t="s">
        <v>238</v>
      </c>
      <c r="Y15" s="498" t="s">
        <v>239</v>
      </c>
      <c r="Z15" s="498" t="s">
        <v>238</v>
      </c>
      <c r="AA15" s="499" t="s">
        <v>239</v>
      </c>
      <c r="AB15" s="432"/>
    </row>
    <row r="16" spans="1:28" ht="27" thickBot="1" thickTop="1">
      <c r="A16" s="436"/>
      <c r="B16" s="500" t="s">
        <v>240</v>
      </c>
      <c r="C16" s="679" t="s">
        <v>228</v>
      </c>
      <c r="D16" s="679"/>
      <c r="E16" s="680" t="s">
        <v>11</v>
      </c>
      <c r="F16" s="680"/>
      <c r="G16" s="680" t="s">
        <v>12</v>
      </c>
      <c r="H16" s="680"/>
      <c r="I16" s="680" t="s">
        <v>13</v>
      </c>
      <c r="J16" s="680"/>
      <c r="K16" s="680" t="s">
        <v>34</v>
      </c>
      <c r="L16" s="680"/>
      <c r="M16" s="680" t="s">
        <v>35</v>
      </c>
      <c r="N16" s="680"/>
      <c r="O16" s="439"/>
      <c r="P16" s="437" t="s">
        <v>229</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241</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51">
      <c r="A27" s="436"/>
      <c r="B27" s="500" t="s">
        <v>39</v>
      </c>
      <c r="C27" s="527" t="str">
        <f>IF(C41=0,"Nb journées N-1 (prévisionnel) non saisi","")</f>
        <v>Nb journées N-1 (prévisionnel) non saisi</v>
      </c>
      <c r="D27" s="527" t="str">
        <f>IF(D41=0,"Nb personnes N-1 (prévisionnel) non saisi","")</f>
        <v>Nb personnes N-1 (prévisionnel) non saisi</v>
      </c>
      <c r="E27" s="465"/>
      <c r="F27" s="465"/>
      <c r="G27" s="465"/>
      <c r="H27" s="465"/>
      <c r="I27" s="465"/>
      <c r="J27" s="465"/>
      <c r="K27" s="465"/>
      <c r="L27" s="465"/>
      <c r="M27" s="465"/>
      <c r="N27" s="465"/>
      <c r="O27" s="439"/>
      <c r="P27" s="527" t="str">
        <f>IF(P41=0,"Nb journées N (prévisionnel) non saisi","")</f>
        <v>Nb journées N (prévisionnel) non saisi</v>
      </c>
      <c r="Q27" s="527" t="str">
        <f>IF(Q41=0,"Nb personnes N (prévisionnel) non saisi","")</f>
        <v>Nb personnes N (prévisionnel) non saisi</v>
      </c>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70" t="str">
        <f>IF('Page de garde'!$D$4="","Activité réelle N-1","Activité réelle "&amp;'Page de garde'!$D$4-1)</f>
        <v>Activité réelle N-1</v>
      </c>
      <c r="D29" s="671"/>
      <c r="E29" s="671"/>
      <c r="F29" s="671"/>
      <c r="G29" s="671"/>
      <c r="H29" s="671"/>
      <c r="I29" s="671"/>
      <c r="J29" s="671"/>
      <c r="K29" s="671"/>
      <c r="L29" s="671"/>
      <c r="M29" s="671"/>
      <c r="N29" s="672"/>
      <c r="O29" s="431"/>
      <c r="P29" s="670" t="str">
        <f>IF('Page de garde'!$D$4="","Activité prévisionnelle N actualisée au 31 janvier N","Activité prévisionnelle "&amp;'Page de garde'!$D$4&amp;" actualisée au 31 janvier "&amp;'Page de garde'!$D$4)</f>
        <v>Activité prévisionnelle N actualisée au 31 janvier N</v>
      </c>
      <c r="Q29" s="671"/>
      <c r="R29" s="671"/>
      <c r="S29" s="671"/>
      <c r="T29" s="671"/>
      <c r="U29" s="671"/>
      <c r="V29" s="671"/>
      <c r="W29" s="671"/>
      <c r="X29" s="671"/>
      <c r="Y29" s="671"/>
      <c r="Z29" s="671"/>
      <c r="AA29" s="672"/>
      <c r="AB29" s="440"/>
    </row>
    <row r="30" spans="1:28" ht="25.5" customHeight="1" thickTop="1">
      <c r="A30" s="472"/>
      <c r="B30" s="435"/>
      <c r="C30" s="673" t="str">
        <f>IF('Page de garde'!$D$4="","TOTAL N-1","TOTAL "&amp;'Page de garde'!$D$4-1)</f>
        <v>TOTAL N-1</v>
      </c>
      <c r="D30" s="674"/>
      <c r="E30" s="675" t="s">
        <v>32</v>
      </c>
      <c r="F30" s="676"/>
      <c r="G30" s="675" t="s">
        <v>33</v>
      </c>
      <c r="H30" s="676"/>
      <c r="I30" s="675" t="s">
        <v>223</v>
      </c>
      <c r="J30" s="676"/>
      <c r="K30" s="675" t="s">
        <v>224</v>
      </c>
      <c r="L30" s="676"/>
      <c r="M30" s="677" t="s">
        <v>225</v>
      </c>
      <c r="N30" s="678"/>
      <c r="O30" s="431"/>
      <c r="P30" s="673" t="str">
        <f>IF('Page de garde'!$D$4="","TOTAL N","TOTAL "&amp;'Page de garde'!$D$4)</f>
        <v>TOTAL N</v>
      </c>
      <c r="Q30" s="674"/>
      <c r="R30" s="675" t="s">
        <v>32</v>
      </c>
      <c r="S30" s="676"/>
      <c r="T30" s="675" t="s">
        <v>33</v>
      </c>
      <c r="U30" s="676"/>
      <c r="V30" s="675" t="s">
        <v>223</v>
      </c>
      <c r="W30" s="676"/>
      <c r="X30" s="675" t="s">
        <v>224</v>
      </c>
      <c r="Y30" s="676"/>
      <c r="Z30" s="677" t="s">
        <v>225</v>
      </c>
      <c r="AA30" s="678"/>
      <c r="AB30" s="440"/>
    </row>
    <row r="31" spans="1:28" ht="25.5" customHeight="1" thickBot="1">
      <c r="A31" s="472"/>
      <c r="B31" s="435"/>
      <c r="C31" s="497" t="s">
        <v>238</v>
      </c>
      <c r="D31" s="498" t="s">
        <v>239</v>
      </c>
      <c r="E31" s="498" t="s">
        <v>238</v>
      </c>
      <c r="F31" s="498" t="s">
        <v>239</v>
      </c>
      <c r="G31" s="498" t="s">
        <v>238</v>
      </c>
      <c r="H31" s="498" t="s">
        <v>239</v>
      </c>
      <c r="I31" s="498" t="s">
        <v>238</v>
      </c>
      <c r="J31" s="498" t="s">
        <v>239</v>
      </c>
      <c r="K31" s="498" t="s">
        <v>238</v>
      </c>
      <c r="L31" s="498" t="s">
        <v>239</v>
      </c>
      <c r="M31" s="498" t="s">
        <v>238</v>
      </c>
      <c r="N31" s="499" t="s">
        <v>239</v>
      </c>
      <c r="O31" s="431"/>
      <c r="P31" s="497" t="s">
        <v>238</v>
      </c>
      <c r="Q31" s="498" t="s">
        <v>239</v>
      </c>
      <c r="R31" s="498" t="s">
        <v>238</v>
      </c>
      <c r="S31" s="498" t="s">
        <v>239</v>
      </c>
      <c r="T31" s="498" t="s">
        <v>238</v>
      </c>
      <c r="U31" s="498" t="s">
        <v>239</v>
      </c>
      <c r="V31" s="498" t="s">
        <v>238</v>
      </c>
      <c r="W31" s="498" t="s">
        <v>239</v>
      </c>
      <c r="X31" s="498" t="s">
        <v>238</v>
      </c>
      <c r="Y31" s="498" t="s">
        <v>239</v>
      </c>
      <c r="Z31" s="498" t="s">
        <v>238</v>
      </c>
      <c r="AA31" s="499" t="s">
        <v>239</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6.25" thickBot="1">
      <c r="A33" s="472"/>
      <c r="B33" s="500" t="s">
        <v>240</v>
      </c>
      <c r="C33" s="663" t="s">
        <v>228</v>
      </c>
      <c r="D33" s="663"/>
      <c r="E33" s="438" t="s">
        <v>11</v>
      </c>
      <c r="F33" s="438"/>
      <c r="G33" s="438" t="s">
        <v>12</v>
      </c>
      <c r="H33" s="438"/>
      <c r="I33" s="438" t="s">
        <v>13</v>
      </c>
      <c r="J33" s="438"/>
      <c r="K33" s="438" t="s">
        <v>34</v>
      </c>
      <c r="L33" s="438"/>
      <c r="M33" s="438" t="s">
        <v>35</v>
      </c>
      <c r="N33" s="438"/>
      <c r="O33" s="439"/>
      <c r="P33" s="663" t="s">
        <v>229</v>
      </c>
      <c r="Q33" s="663"/>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241</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81"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81"/>
      <c r="D43" s="664"/>
      <c r="E43" s="665"/>
      <c r="F43" s="666"/>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81"/>
      <c r="C44" s="681"/>
      <c r="D44" s="667"/>
      <c r="E44" s="668"/>
      <c r="F44" s="669"/>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8" t="str">
        <f>IF(OR(D43=0,D43=""),"Montant tarifs facturés aux CD non saisi","")</f>
        <v>Montant tarifs facturés aux CD non saisi</v>
      </c>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29" t="s">
        <v>227</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G14:H14"/>
    <mergeCell ref="I14:J14"/>
    <mergeCell ref="M14:N14"/>
    <mergeCell ref="I30:J30"/>
    <mergeCell ref="K30:L30"/>
    <mergeCell ref="M30:N30"/>
    <mergeCell ref="B43:C44"/>
    <mergeCell ref="B2:C2"/>
    <mergeCell ref="B3:C3"/>
    <mergeCell ref="D2:G2"/>
    <mergeCell ref="D3:G3"/>
    <mergeCell ref="B10:O10"/>
    <mergeCell ref="K14:L14"/>
    <mergeCell ref="C13:N13"/>
    <mergeCell ref="E14:F14"/>
    <mergeCell ref="C14:D14"/>
    <mergeCell ref="P13:AA13"/>
    <mergeCell ref="P14:Q14"/>
    <mergeCell ref="R14:S14"/>
    <mergeCell ref="T14:U14"/>
    <mergeCell ref="V14:W14"/>
    <mergeCell ref="X14:Y14"/>
    <mergeCell ref="Z14:AA14"/>
    <mergeCell ref="Z30:AA30"/>
    <mergeCell ref="C16:D16"/>
    <mergeCell ref="E16:F16"/>
    <mergeCell ref="G16:H16"/>
    <mergeCell ref="I16:J16"/>
    <mergeCell ref="K16:L16"/>
    <mergeCell ref="M16:N16"/>
    <mergeCell ref="C30:D30"/>
    <mergeCell ref="E30:F30"/>
    <mergeCell ref="G30:H30"/>
    <mergeCell ref="C33:D33"/>
    <mergeCell ref="P33:Q33"/>
    <mergeCell ref="D43:F44"/>
    <mergeCell ref="C29:N29"/>
    <mergeCell ref="P29:AA29"/>
    <mergeCell ref="P30:Q30"/>
    <mergeCell ref="R30:S30"/>
    <mergeCell ref="T30:U30"/>
    <mergeCell ref="V30:W30"/>
    <mergeCell ref="X30:Y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29" t="s">
        <v>61</v>
      </c>
      <c r="C2" s="629"/>
      <c r="D2" s="630"/>
      <c r="E2" s="630"/>
      <c r="F2" s="630"/>
      <c r="G2" s="95"/>
      <c r="H2" s="95"/>
      <c r="I2" s="95"/>
      <c r="J2" s="95"/>
      <c r="K2" s="95"/>
      <c r="L2" s="96"/>
    </row>
    <row r="3" spans="1:12" s="97" customFormat="1" ht="25.5" customHeight="1">
      <c r="A3" s="94"/>
      <c r="B3" s="629" t="s">
        <v>62</v>
      </c>
      <c r="C3" s="629"/>
      <c r="D3" s="631"/>
      <c r="E3" s="631"/>
      <c r="F3" s="631"/>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698" t="s">
        <v>140</v>
      </c>
      <c r="C5" s="698"/>
      <c r="D5" s="698"/>
      <c r="E5" s="698"/>
      <c r="F5" s="698"/>
      <c r="G5" s="698"/>
      <c r="H5" s="698"/>
      <c r="I5" s="698"/>
      <c r="J5" s="698"/>
      <c r="K5" s="698"/>
      <c r="L5" s="22"/>
    </row>
    <row r="6" spans="1:12" ht="12.75">
      <c r="A6" s="20"/>
      <c r="B6" s="17"/>
      <c r="C6" s="17"/>
      <c r="D6" s="17"/>
      <c r="E6" s="17"/>
      <c r="F6" s="17"/>
      <c r="G6" s="17"/>
      <c r="H6" s="17"/>
      <c r="I6" s="17"/>
      <c r="J6" s="17"/>
      <c r="K6" s="17"/>
      <c r="L6" s="22"/>
    </row>
    <row r="7" spans="1:12" ht="39.75" customHeight="1" thickBot="1">
      <c r="A7" s="20"/>
      <c r="B7" s="17"/>
      <c r="C7" s="17"/>
      <c r="D7" s="527" t="str">
        <f>IF(D17=0,"Activité N-4 
non saisie","")</f>
        <v>Activité N-4 
non saisie</v>
      </c>
      <c r="E7" s="527" t="str">
        <f>IF(E17=0,"Activité N-3 
non saisie","")</f>
        <v>Activité N-3 
non saisie</v>
      </c>
      <c r="F7" s="527" t="str">
        <f>IF(F17=0,"Activité N-2 
non saisie","")</f>
        <v>Activité N-2 
non saisie</v>
      </c>
      <c r="G7" s="17"/>
      <c r="H7" s="527" t="str">
        <f>IF(H17=0,"Activité N-1 (initiale) 
non saisie","")</f>
        <v>Activité N-1 (initiale) 
non saisie</v>
      </c>
      <c r="I7" s="527" t="str">
        <f>IF(I17=0,"Activité N-1 (actualisée) 
non saisie","")</f>
        <v>Activité N-1 (actualisée) 
non saisie</v>
      </c>
      <c r="J7" s="17"/>
      <c r="K7" s="527" t="str">
        <f>IF(K17=0,"Activité prévisionnelle N non saisie","")</f>
        <v>Activité prévisionnelle N non saisie</v>
      </c>
      <c r="L7" s="22"/>
    </row>
    <row r="8" spans="1:12" ht="13.5" thickTop="1">
      <c r="A8" s="20"/>
      <c r="B8" s="655" t="s">
        <v>23</v>
      </c>
      <c r="C8" s="656"/>
      <c r="D8" s="695" t="str">
        <f>IF('Page de garde'!$D$4="","CA N-4","Exercice "&amp;'Page de garde'!$D$4-4)</f>
        <v>CA N-4</v>
      </c>
      <c r="E8" s="642" t="str">
        <f>IF('Page de garde'!$D$4="","CA N-3","Exercice "&amp;'Page de garde'!$D$4-3)</f>
        <v>CA N-3</v>
      </c>
      <c r="F8" s="642" t="str">
        <f>IF('Page de garde'!$D$4="","CA N-2","Exercice "&amp;'Page de garde'!$D$4-2)</f>
        <v>CA N-2</v>
      </c>
      <c r="G8" s="703" t="s">
        <v>24</v>
      </c>
      <c r="H8" s="639" t="str">
        <f>IF('Page de garde'!$D$4="","Activité N-1 (prévision initiale)","Activité "&amp;'Page de garde'!$D$4-1&amp;" (prévision initiale)")</f>
        <v>Activité N-1 (prévision initiale)</v>
      </c>
      <c r="I8" s="703" t="str">
        <f>IF('Page de garde'!$D$4="","Activité N-1 (prévision actualisée)","Activité "&amp;'Page de garde'!$D$4-1&amp;" (prévision actualisée)")</f>
        <v>Activité N-1 (prévision actualisée)</v>
      </c>
      <c r="J8" s="17"/>
      <c r="K8" s="706" t="str">
        <f>IF('Page de garde'!$D$4="","Activité prévisionnelle N","Activité prévisionnelle "&amp;'Page de garde'!$D$4)</f>
        <v>Activité prévisionnelle N</v>
      </c>
      <c r="L8" s="22"/>
    </row>
    <row r="9" spans="1:12" ht="12.75">
      <c r="A9" s="20"/>
      <c r="B9" s="657"/>
      <c r="C9" s="658"/>
      <c r="D9" s="696"/>
      <c r="E9" s="643"/>
      <c r="F9" s="643"/>
      <c r="G9" s="704"/>
      <c r="H9" s="640"/>
      <c r="I9" s="704"/>
      <c r="J9" s="17"/>
      <c r="K9" s="707"/>
      <c r="L9" s="22"/>
    </row>
    <row r="10" spans="1:12" ht="13.5" thickBot="1">
      <c r="A10" s="20"/>
      <c r="B10" s="659"/>
      <c r="C10" s="660"/>
      <c r="D10" s="697"/>
      <c r="E10" s="644"/>
      <c r="F10" s="644"/>
      <c r="G10" s="705"/>
      <c r="H10" s="641"/>
      <c r="I10" s="705"/>
      <c r="J10" s="17"/>
      <c r="K10" s="708"/>
      <c r="L10" s="22"/>
    </row>
    <row r="11" spans="1:12" ht="14.25" thickBot="1" thickTop="1">
      <c r="A11" s="20"/>
      <c r="B11" s="17"/>
      <c r="C11" s="17"/>
      <c r="D11" s="70"/>
      <c r="E11" s="70"/>
      <c r="F11" s="70"/>
      <c r="G11" s="70"/>
      <c r="H11" s="70"/>
      <c r="I11" s="70"/>
      <c r="J11" s="71"/>
      <c r="K11" s="70"/>
      <c r="L11" s="22"/>
    </row>
    <row r="12" spans="1:12" ht="25.5" customHeight="1" thickBot="1" thickTop="1">
      <c r="A12" s="20"/>
      <c r="B12" s="693" t="s">
        <v>141</v>
      </c>
      <c r="C12" s="694"/>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699" t="s">
        <v>142</v>
      </c>
      <c r="C14" s="700"/>
      <c r="D14" s="142"/>
      <c r="E14" s="104"/>
      <c r="F14" s="104"/>
      <c r="G14" s="139">
        <f>IF(D14=0,0,AVERAGE(D14,E14,F14))</f>
        <v>0</v>
      </c>
      <c r="H14" s="146"/>
      <c r="I14" s="144"/>
      <c r="J14" s="17"/>
      <c r="K14" s="104"/>
      <c r="L14" s="22"/>
    </row>
    <row r="15" spans="1:12" ht="29.25" customHeight="1">
      <c r="A15" s="20"/>
      <c r="B15" s="701" t="s">
        <v>144</v>
      </c>
      <c r="C15" s="702"/>
      <c r="D15" s="143"/>
      <c r="E15" s="105"/>
      <c r="F15" s="105"/>
      <c r="G15" s="140">
        <f>IF(D15=0,0,AVERAGE(D15,E15,F15))</f>
        <v>0</v>
      </c>
      <c r="H15" s="147"/>
      <c r="I15" s="145"/>
      <c r="J15" s="17"/>
      <c r="K15" s="105"/>
      <c r="L15" s="22"/>
    </row>
    <row r="16" spans="1:12" ht="29.25" customHeight="1">
      <c r="A16" s="20"/>
      <c r="B16" s="701" t="s">
        <v>143</v>
      </c>
      <c r="C16" s="702"/>
      <c r="D16" s="143"/>
      <c r="E16" s="105"/>
      <c r="F16" s="105"/>
      <c r="G16" s="140">
        <f>IF(D16=0,0,AVERAGE(D16,E16,F16))</f>
        <v>0</v>
      </c>
      <c r="H16" s="147"/>
      <c r="I16" s="145"/>
      <c r="J16" s="17"/>
      <c r="K16" s="105"/>
      <c r="L16" s="22"/>
    </row>
    <row r="17" spans="1:12" ht="29.25" customHeight="1">
      <c r="A17" s="20"/>
      <c r="B17" s="701" t="s">
        <v>145</v>
      </c>
      <c r="C17" s="702"/>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91" t="s">
        <v>146</v>
      </c>
      <c r="C18" s="692"/>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7:C17"/>
    <mergeCell ref="F8:F10"/>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2019-11-26T06:38:11Z</cp:lastPrinted>
  <dcterms:created xsi:type="dcterms:W3CDTF">2013-05-28T07:00:13Z</dcterms:created>
  <dcterms:modified xsi:type="dcterms:W3CDTF">2023-11-02T13:50:42Z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