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6.xml" ContentType="application/vnd.openxmlformats-officedocument.drawing+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drawings/drawing8.xml" ContentType="application/vnd.openxmlformats-officedocument.drawing+xml"/>
  <Override PartName="/xl/worksheets/sheet16.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545" tabRatio="667" firstSheet="2" activeTab="2"/>
  </bookViews>
  <sheets>
    <sheet name="Conso" sheetId="1" state="hidden" r:id="rId1"/>
    <sheet name="Conversions" sheetId="2" state="hidden" r:id="rId2"/>
    <sheet name="LISEZ-MOI" sheetId="3" r:id="rId3"/>
    <sheet name="onglet_contrôle" sheetId="4" r:id="rId4"/>
    <sheet name="Liste" sheetId="5" state="hidden" r:id="rId5"/>
    <sheet name="Page de garde" sheetId="6" r:id="rId6"/>
    <sheet name="Id_CR_SF" sheetId="7" r:id="rId7"/>
    <sheet name="Sommaire" sheetId="8" state="hidden" r:id="rId8"/>
    <sheet name="CRP NON SOUMIS EQUIL" sheetId="9" state="hidden" r:id="rId9"/>
    <sheet name="CRA_SF" sheetId="10" state="hidden" r:id="rId10"/>
    <sheet name="Synthèse CR" sheetId="11" state="hidden" r:id="rId11"/>
    <sheet name="ERRD synthétique" sheetId="12" state="hidden" r:id="rId12"/>
    <sheet name="Tableau_Rcc" sheetId="13" state="hidden" r:id="rId13"/>
    <sheet name="Affectation_Resultats" sheetId="14" state="hidden" r:id="rId14"/>
    <sheet name="Suivi_Affectation_Résultats_I" sheetId="15" state="hidden" r:id="rId15"/>
    <sheet name="Suivi_Affectation_Résultats_II" sheetId="16" state="hidden" r:id="rId16"/>
  </sheets>
  <definedNames>
    <definedName name="__ERNHIDEN___DATEAUTO___ANN0\FINESS_ET">'Page de garde'!$G$28</definedName>
    <definedName name="__ERNHIDEN___DATECPOM___ANN0\_________">'Page de garde'!$D$22</definedName>
    <definedName name="__ERNHIDEN___DATEGENE___ANN0\_________">'Page de garde'!$A$4</definedName>
    <definedName name="_AMO_UniqueIdentifier" hidden="1">"'42d55a61-f2b5-4eb6-bbd8-ac344b5dbabe'"</definedName>
    <definedName name="_xlfn.IFERROR" hidden="1">#NAME?</definedName>
    <definedName name="AIDE_REPERE1">'LISEZ-MOI'!$C$88</definedName>
    <definedName name="AIDE_REPERE10">'LISEZ-MOI'!$C$123</definedName>
    <definedName name="AIDE_REPERE11">'LISEZ-MOI'!$C$126</definedName>
    <definedName name="AIDE_REPERE12">'LISEZ-MOI'!$C$129</definedName>
    <definedName name="AIDE_REPERE13">'LISEZ-MOI'!$C$132</definedName>
    <definedName name="AIDE_REPERE14">'LISEZ-MOI'!$C$135</definedName>
    <definedName name="AIDE_REPERE15">'LISEZ-MOI'!$C$138</definedName>
    <definedName name="AIDE_REPERE16">'LISEZ-MOI'!$C$141</definedName>
    <definedName name="AIDE_REPERE17">'LISEZ-MOI'!$C$144</definedName>
    <definedName name="AIDE_REPERE18">'LISEZ-MOI'!$C$147</definedName>
    <definedName name="AIDE_REPERE19">'LISEZ-MOI'!$C$150</definedName>
    <definedName name="AIDE_REPERE2">'LISEZ-MOI'!$C$92</definedName>
    <definedName name="AIDE_REPERE20">'LISEZ-MOI'!$C$153</definedName>
    <definedName name="AIDE_REPERE3">'LISEZ-MOI'!$C$95</definedName>
    <definedName name="AIDE_REPERE4">'LISEZ-MOI'!$C$98</definedName>
    <definedName name="AIDE_REPERE5">'LISEZ-MOI'!$C$103</definedName>
    <definedName name="AIDE_REPERE6">'LISEZ-MOI'!$C$108</definedName>
    <definedName name="AIDE_REPERE7">'LISEZ-MOI'!$C$111</definedName>
    <definedName name="AIDE_REPERE8">'LISEZ-MOI'!$C$115</definedName>
    <definedName name="AIDE_REPERE9">'LISEZ-MOI'!$C$118</definedName>
    <definedName name="Cartouche_Finess_ET">'Synthèse CR'!$22:$23</definedName>
    <definedName name="Cartouche_ID_CR_SF">'Synthèse CR'!$24:$26</definedName>
    <definedName name="categorie">'Liste'!$B$2:$B$4</definedName>
    <definedName name="categorie_Id_CR_SF">'Liste'!$E$2:$E$4</definedName>
    <definedName name="Convention_collective">'Liste'!$C$2:$C$16</definedName>
    <definedName name="CRERNHCPTE___A106857_RRDANN0\FINESS_ET">'Affectation_Resultats'!$F$26</definedName>
    <definedName name="CRERNHCPTE___A106857_RRDANN0\Id_CR_SF_">'Affectation_Resultats'!$H$26</definedName>
    <definedName name="CRERNHCPTE___DEFIC___RRDANN0\FINESS_ET">'Affectation_Resultats'!$F$7</definedName>
    <definedName name="CRERNHCPTE___DEFIC___RRDANN0\Id_CR_SF_">'Affectation_Resultats'!$H$7</definedName>
    <definedName name="CRERNHCPTE___EXCED___RRDANN0\FINESS_ET">'Affectation_Resultats'!$F$6</definedName>
    <definedName name="CRERNHCPTE___EXCED___RRDANN0\Id_CR_SF_">'Affectation_Resultats'!$H$6</definedName>
    <definedName name="CRERNHCPTE___P106852_RRDANN0\FINESS_ET">'Affectation_Resultats'!$F$23</definedName>
    <definedName name="CRERNHCPTE___P106852_RRDANN0\Id_CR_SF_">'Affectation_Resultats'!$H$23</definedName>
    <definedName name="CRERNHCPTE___P106855_RRDANN0\FINESS_ET">'Affectation_Resultats'!$F$24</definedName>
    <definedName name="CRERNHCPTE___P106855_RRDANN0\Id_CR_SF_">'Affectation_Resultats'!$H$24</definedName>
    <definedName name="CRERNHCPTE___P106856_RRDANN0\FINESS_ET">'Affectation_Resultats'!$F$25</definedName>
    <definedName name="CRERNHCPTE___P106856_RRDANN0\Id_CR_SF_">'Affectation_Resultats'!$H$25</definedName>
    <definedName name="CRERNHCPTE___P1150___RRDANN0\FINESS_ET">'Affectation_Resultats'!$F$16</definedName>
    <definedName name="CRERNHCPTE___P1150___RRDANN0\Id_CR_SF_">'Affectation_Resultats'!$H$16</definedName>
    <definedName name="CRERNHCPTE___P11590__RRDANN0\FINESS_ET">'Affectation_Resultats'!$F$17</definedName>
    <definedName name="CRERNHCPTE___P11590__RRDANN0\Id_CR_SF_">'Affectation_Resultats'!$H$17</definedName>
    <definedName name="CRERNHCPTE___P115921_RRDANN0\FINESS_ET">'Affectation_Resultats'!$F$19</definedName>
    <definedName name="CRERNHCPTE___P115921_RRDANN0\Id_CR_SF_">'Affectation_Resultats'!$H$19</definedName>
    <definedName name="CRERNHCPTE___P115922_RRDANN0\FINESS_ET">'Affectation_Resultats'!$F$20</definedName>
    <definedName name="CRERNHCPTE___P115922_RRDANN0\Id_CR_SF_">'Affectation_Resultats'!$H$20</definedName>
    <definedName name="CRERNHCPTE___P115923_RRDANN0\FINESS_ET">'Affectation_Resultats'!$F$21</definedName>
    <definedName name="CRERNHCPTE___P115923_RRDANN0\Id_CR_SF_">'Affectation_Resultats'!$H$21</definedName>
    <definedName name="CRERNHCPTE___P115928_RRDANN0\FINESS_ET">'Affectation_Resultats'!$F$22</definedName>
    <definedName name="CRERNHCPTE___P115928_RRDANN0\Id_CR_SF_">'Affectation_Resultats'!$H$22</definedName>
    <definedName name="CRERNHCPTE___P1195___RRDANN0\FINESS_ET">'Affectation_Resultats'!$F$18</definedName>
    <definedName name="CRERNHCPTE___P1195___RRDANN0\Id_CR_SF_">'Affectation_Resultats'!$H$18</definedName>
    <definedName name="CRERNHCPTE___R106857_RRDANN0\FINESS_ET">'Affectation_Resultats'!$F$27</definedName>
    <definedName name="CRERNHCPTE___R106857_RRDANN0\Id_CR_SF_">'Affectation_Resultats'!$H$27</definedName>
    <definedName name="CRERNHCPTE___RESADMINRRDANN0\FINESS_ET">'Affectation_Resultats'!$F$13</definedName>
    <definedName name="CRERNHCPTE___RESADMINRRDANN0\Id_CR_SF_">'Affectation_Resultats'!$H$13</definedName>
    <definedName name="CRERNHCPTE___TREXCEDIRRDANN0\FINESS_ET">'Affectation_Resultats'!$F$11</definedName>
    <definedName name="CRERNHCPTE___TREXCEDIRRDANN0\Id_CR_SF_">'Affectation_Resultats'!$H$11</definedName>
    <definedName name="CRERNHCPTE___TREXCEDORRDANN0\FINESS_ET">'Affectation_Resultats'!$F$10</definedName>
    <definedName name="CRERNHCPTE___TREXCEDORRDANN0\Id_CR_SF_">'Affectation_Resultats'!$H$10</definedName>
    <definedName name="CRERNHCPTET__60______PRDANN0\FINESS_ET">'CRP NON SOUMIS EQUIL'!$E$13</definedName>
    <definedName name="CRERNHCPTET__60______PRDANN0\Id_CR_SF_">'CRA_SF'!$E$13</definedName>
    <definedName name="CRERNHCPTET__60______RRDANM1\FINESS_ET">'CRP NON SOUMIS EQUIL'!$D$13</definedName>
    <definedName name="CRERNHCPTET__60______RRDANM1\Id_CR_SF_">'CRA_SF'!$D$13</definedName>
    <definedName name="CRERNHCPTET__60______RRDANN0\FINESS_ET">'CRP NON SOUMIS EQUIL'!$H$13</definedName>
    <definedName name="CRERNHCPTET__60______RRDANN0\Id_CR_SF_">'CRA_SF'!$H$13</definedName>
    <definedName name="CRERNHCPTET__60______VDMANN0\FINESS_ET">'CRP NON SOUMIS EQUIL'!$F$13</definedName>
    <definedName name="CRERNHCPTET__60______VDMANN0\Id_CR_SF_">'CRA_SF'!$F$13</definedName>
    <definedName name="CRERNHCPTET__603_____PRDANN0\FINESS_ET">'CRP NON SOUMIS EQUIL'!$E$133</definedName>
    <definedName name="CRERNHCPTET__603_____PRDANN0\Id_CR_SF_">'CRA_SF'!$E$133</definedName>
    <definedName name="CRERNHCPTET__603_____RRDANM1\FINESS_ET">'CRP NON SOUMIS EQUIL'!$D$133</definedName>
    <definedName name="CRERNHCPTET__603_____RRDANM1\Id_CR_SF_">'CRA_SF'!$D$133</definedName>
    <definedName name="CRERNHCPTET__603_____RRDANN0\FINESS_ET">'CRP NON SOUMIS EQUIL'!$H$133</definedName>
    <definedName name="CRERNHCPTET__603_____RRDANN0\Id_CR_SF_">'CRA_SF'!$H$133</definedName>
    <definedName name="CRERNHCPTET__603_____VDMANN0\FINESS_ET">'CRP NON SOUMIS EQUIL'!$F$133</definedName>
    <definedName name="CRERNHCPTET__603_____VDMANN0\Id_CR_SF_">'CRA_SF'!$F$133</definedName>
    <definedName name="CRERNHCPTET__609_____PRDANN0\FINESS_ET">'CRP NON SOUMIS EQUIL'!$E$134</definedName>
    <definedName name="CRERNHCPTET__609_____PRDANN0\Id_CR_SF_">'CRA_SF'!$E$134</definedName>
    <definedName name="CRERNHCPTET__609_____RRDANM1\FINESS_ET">'CRP NON SOUMIS EQUIL'!$D$134</definedName>
    <definedName name="CRERNHCPTET__609_____RRDANM1\Id_CR_SF_">'CRA_SF'!$D$134</definedName>
    <definedName name="CRERNHCPTET__609_____RRDANN0\FINESS_ET">'CRP NON SOUMIS EQUIL'!$H$134</definedName>
    <definedName name="CRERNHCPTET__609_____RRDANN0\Id_CR_SF_">'CRA_SF'!$H$134</definedName>
    <definedName name="CRERNHCPTET__609_____VDMANN0\FINESS_ET">'CRP NON SOUMIS EQUIL'!$F$134</definedName>
    <definedName name="CRERNHCPTET__609_____VDMANN0\Id_CR_SF_">'CRA_SF'!$F$134</definedName>
    <definedName name="CRERNHCPTET__6111____PRDANN0\FINESS_ET">'CRP NON SOUMIS EQUIL'!$E$18</definedName>
    <definedName name="CRERNHCPTET__6111____PRDANN0\Id_CR_SF_">'CRA_SF'!$E$18</definedName>
    <definedName name="CRERNHCPTET__6111____RRDANM1\FINESS_ET">'CRP NON SOUMIS EQUIL'!$D$18</definedName>
    <definedName name="CRERNHCPTET__6111____RRDANM1\Id_CR_SF_">'CRA_SF'!$D$18</definedName>
    <definedName name="CRERNHCPTET__6111____RRDANN0\FINESS_ET">'CRP NON SOUMIS EQUIL'!$H$18</definedName>
    <definedName name="CRERNHCPTET__6111____RRDANN0\Id_CR_SF_">'CRA_SF'!$H$18</definedName>
    <definedName name="CRERNHCPTET__6111____VDMANN0\FINESS_ET">'CRP NON SOUMIS EQUIL'!$F$18</definedName>
    <definedName name="CRERNHCPTET__6111____VDMANN0\Id_CR_SF_">'CRA_SF'!$F$18</definedName>
    <definedName name="CRERNHCPTET__6112____PRDANN0\FINESS_ET">'CRP NON SOUMIS EQUIL'!$E$19</definedName>
    <definedName name="CRERNHCPTET__6112____PRDANN0\Id_CR_SF_">'CRA_SF'!$E$19</definedName>
    <definedName name="CRERNHCPTET__6112____RRDANM1\FINESS_ET">'CRP NON SOUMIS EQUIL'!$D$19</definedName>
    <definedName name="CRERNHCPTET__6112____RRDANM1\Id_CR_SF_">'CRA_SF'!$D$19</definedName>
    <definedName name="CRERNHCPTET__6112____RRDANN0\FINESS_ET">'CRP NON SOUMIS EQUIL'!$H$19</definedName>
    <definedName name="CRERNHCPTET__6112____RRDANN0\Id_CR_SF_">'CRA_SF'!$H$19</definedName>
    <definedName name="CRERNHCPTET__6112____VDMANN0\FINESS_ET">'CRP NON SOUMIS EQUIL'!$F$19</definedName>
    <definedName name="CRERNHCPTET__6112____VDMANN0\Id_CR_SF_">'CRA_SF'!$F$19</definedName>
    <definedName name="CRERNHCPTET__6118____PRDANN0\FINESS_ET">'CRP NON SOUMIS EQUIL'!$E$20</definedName>
    <definedName name="CRERNHCPTET__6118____PRDANN0\Id_CR_SF_">'CRA_SF'!$E$20</definedName>
    <definedName name="CRERNHCPTET__6118____RRDANM1\FINESS_ET">'CRP NON SOUMIS EQUIL'!$D$20</definedName>
    <definedName name="CRERNHCPTET__6118____RRDANM1\Id_CR_SF_">'CRA_SF'!$D$20</definedName>
    <definedName name="CRERNHCPTET__6118____RRDANN0\FINESS_ET">'CRP NON SOUMIS EQUIL'!$H$20</definedName>
    <definedName name="CRERNHCPTET__6118____RRDANN0\Id_CR_SF_">'CRA_SF'!$H$20</definedName>
    <definedName name="CRERNHCPTET__6118____VDMANN0\FINESS_ET">'CRP NON SOUMIS EQUIL'!$F$20</definedName>
    <definedName name="CRERNHCPTET__6118____VDMANN0\Id_CR_SF_">'CRA_SF'!$F$20</definedName>
    <definedName name="CRERNHCPTET__612_____PRDANN0\FINESS_ET">'CRP NON SOUMIS EQUIL'!$E$57</definedName>
    <definedName name="CRERNHCPTET__612_____PRDANN0\Id_CR_SF_">'CRA_SF'!$E$57</definedName>
    <definedName name="CRERNHCPTET__612_____RRDANM1\FINESS_ET">'CRP NON SOUMIS EQUIL'!$D$57</definedName>
    <definedName name="CRERNHCPTET__612_____RRDANM1\Id_CR_SF_">'CRA_SF'!$D$57</definedName>
    <definedName name="CRERNHCPTET__612_____RRDANN0\FINESS_ET">'CRP NON SOUMIS EQUIL'!$H$57</definedName>
    <definedName name="CRERNHCPTET__612_____RRDANN0\Id_CR_SF_">'CRA_SF'!$H$57</definedName>
    <definedName name="CRERNHCPTET__612_____VDMANN0\FINESS_ET">'CRP NON SOUMIS EQUIL'!$F$57</definedName>
    <definedName name="CRERNHCPTET__612_____VDMANN0\Id_CR_SF_">'CRA_SF'!$F$57</definedName>
    <definedName name="CRERNHCPTET__613_____PRDANN0\FINESS_ET">'CRP NON SOUMIS EQUIL'!$E$58</definedName>
    <definedName name="CRERNHCPTET__613_____PRDANN0\Id_CR_SF_">'CRA_SF'!$E$58</definedName>
    <definedName name="CRERNHCPTET__613_____RRDANM1\FINESS_ET">'CRP NON SOUMIS EQUIL'!$D$58</definedName>
    <definedName name="CRERNHCPTET__613_____RRDANM1\Id_CR_SF_">'CRA_SF'!$D$58</definedName>
    <definedName name="CRERNHCPTET__613_____RRDANN0\FINESS_ET">'CRP NON SOUMIS EQUIL'!$H$58</definedName>
    <definedName name="CRERNHCPTET__613_____RRDANN0\Id_CR_SF_">'CRA_SF'!$H$58</definedName>
    <definedName name="CRERNHCPTET__613_____VDMANN0\FINESS_ET">'CRP NON SOUMIS EQUIL'!$F$58</definedName>
    <definedName name="CRERNHCPTET__613_____VDMANN0\Id_CR_SF_">'CRA_SF'!$F$58</definedName>
    <definedName name="CRERNHCPTET__614_____PRDANN0\FINESS_ET">'CRP NON SOUMIS EQUIL'!$E$59</definedName>
    <definedName name="CRERNHCPTET__614_____PRDANN0\Id_CR_SF_">'CRA_SF'!$E$59</definedName>
    <definedName name="CRERNHCPTET__614_____RRDANM1\FINESS_ET">'CRP NON SOUMIS EQUIL'!$D$59</definedName>
    <definedName name="CRERNHCPTET__614_____RRDANM1\Id_CR_SF_">'CRA_SF'!$D$59</definedName>
    <definedName name="CRERNHCPTET__614_____RRDANN0\FINESS_ET">'CRP NON SOUMIS EQUIL'!$H$59</definedName>
    <definedName name="CRERNHCPTET__614_____RRDANN0\Id_CR_SF_">'CRA_SF'!$H$59</definedName>
    <definedName name="CRERNHCPTET__614_____VDMANN0\FINESS_ET">'CRP NON SOUMIS EQUIL'!$F$59</definedName>
    <definedName name="CRERNHCPTET__614_____VDMANN0\Id_CR_SF_">'CRA_SF'!$F$59</definedName>
    <definedName name="CRERNHCPTET__615_____PRDANN0\FINESS_ET">'CRP NON SOUMIS EQUIL'!$E$60</definedName>
    <definedName name="CRERNHCPTET__615_____PRDANN0\Id_CR_SF_">'CRA_SF'!$E$60</definedName>
    <definedName name="CRERNHCPTET__615_____RRDANM1\FINESS_ET">'CRP NON SOUMIS EQUIL'!$D$60</definedName>
    <definedName name="CRERNHCPTET__615_____RRDANM1\Id_CR_SF_">'CRA_SF'!$D$60</definedName>
    <definedName name="CRERNHCPTET__615_____RRDANN0\FINESS_ET">'CRP NON SOUMIS EQUIL'!$H$60</definedName>
    <definedName name="CRERNHCPTET__615_____RRDANN0\Id_CR_SF_">'CRA_SF'!$H$60</definedName>
    <definedName name="CRERNHCPTET__615_____VDMANN0\FINESS_ET">'CRP NON SOUMIS EQUIL'!$F$60</definedName>
    <definedName name="CRERNHCPTET__615_____VDMANN0\Id_CR_SF_">'CRA_SF'!$F$60</definedName>
    <definedName name="CRERNHCPTET__616_____PRDANN0\FINESS_ET">'CRP NON SOUMIS EQUIL'!$E$61</definedName>
    <definedName name="CRERNHCPTET__616_____PRDANN0\Id_CR_SF_">'CRA_SF'!$E$61</definedName>
    <definedName name="CRERNHCPTET__616_____RRDANM1\FINESS_ET">'CRP NON SOUMIS EQUIL'!$D$61</definedName>
    <definedName name="CRERNHCPTET__616_____RRDANM1\Id_CR_SF_">'CRA_SF'!$D$61</definedName>
    <definedName name="CRERNHCPTET__616_____RRDANN0\FINESS_ET">'CRP NON SOUMIS EQUIL'!$H$61</definedName>
    <definedName name="CRERNHCPTET__616_____RRDANN0\Id_CR_SF_">'CRA_SF'!$H$61</definedName>
    <definedName name="CRERNHCPTET__616_____VDMANN0\FINESS_ET">'CRP NON SOUMIS EQUIL'!$F$61</definedName>
    <definedName name="CRERNHCPTET__616_____VDMANN0\Id_CR_SF_">'CRA_SF'!$F$61</definedName>
    <definedName name="CRERNHCPTET__617_____PRDANN0\FINESS_ET">'CRP NON SOUMIS EQUIL'!$E$62</definedName>
    <definedName name="CRERNHCPTET__617_____PRDANN0\Id_CR_SF_">'CRA_SF'!$E$62</definedName>
    <definedName name="CRERNHCPTET__617_____RRDANM1\FINESS_ET">'CRP NON SOUMIS EQUIL'!$D$62</definedName>
    <definedName name="CRERNHCPTET__617_____RRDANM1\Id_CR_SF_">'CRA_SF'!$D$62</definedName>
    <definedName name="CRERNHCPTET__617_____RRDANN0\FINESS_ET">'CRP NON SOUMIS EQUIL'!$H$62</definedName>
    <definedName name="CRERNHCPTET__617_____RRDANN0\Id_CR_SF_">'CRA_SF'!$H$62</definedName>
    <definedName name="CRERNHCPTET__617_____VDMANN0\FINESS_ET">'CRP NON SOUMIS EQUIL'!$F$62</definedName>
    <definedName name="CRERNHCPTET__617_____VDMANN0\Id_CR_SF_">'CRA_SF'!$F$62</definedName>
    <definedName name="CRERNHCPTET__618_____PRDANN0\FINESS_ET">'CRP NON SOUMIS EQUIL'!$E$63</definedName>
    <definedName name="CRERNHCPTET__618_____PRDANN0\Id_CR_SF_">'CRA_SF'!$E$63</definedName>
    <definedName name="CRERNHCPTET__618_____RRDANM1\FINESS_ET">'CRP NON SOUMIS EQUIL'!$D$63</definedName>
    <definedName name="CRERNHCPTET__618_____RRDANM1\Id_CR_SF_">'CRA_SF'!$D$63</definedName>
    <definedName name="CRERNHCPTET__618_____RRDANN0\FINESS_ET">'CRP NON SOUMIS EQUIL'!$H$63</definedName>
    <definedName name="CRERNHCPTET__618_____RRDANN0\Id_CR_SF_">'CRA_SF'!$H$63</definedName>
    <definedName name="CRERNHCPTET__618_____VDMANN0\FINESS_ET">'CRP NON SOUMIS EQUIL'!$F$63</definedName>
    <definedName name="CRERNHCPTET__618_____VDMANN0\Id_CR_SF_">'CRA_SF'!$F$63</definedName>
    <definedName name="CRERNHCPTET__619_____PRDANN0\FINESS_ET">'CRP NON SOUMIS EQUIL'!$E$135</definedName>
    <definedName name="CRERNHCPTET__619_____PRDANN0\Id_CR_SF_">'CRA_SF'!$E$135</definedName>
    <definedName name="CRERNHCPTET__619_____RRDANM1\FINESS_ET">'CRP NON SOUMIS EQUIL'!$D$135</definedName>
    <definedName name="CRERNHCPTET__619_____RRDANM1\Id_CR_SF_">'CRA_SF'!$D$135</definedName>
    <definedName name="CRERNHCPTET__619_____RRDANN0\FINESS_ET">'CRP NON SOUMIS EQUIL'!$H$135</definedName>
    <definedName name="CRERNHCPTET__619_____RRDANN0\Id_CR_SF_">'CRA_SF'!$H$135</definedName>
    <definedName name="CRERNHCPTET__619_____VDMANN0\FINESS_ET">'CRP NON SOUMIS EQUIL'!$F$135</definedName>
    <definedName name="CRERNHCPTET__619_____VDMANN0\Id_CR_SF_">'CRA_SF'!$F$135</definedName>
    <definedName name="CRERNHCPTET__621_____PRDANN0\FINESS_ET">'CRP NON SOUMIS EQUIL'!$E$38</definedName>
    <definedName name="CRERNHCPTET__621_____PRDANN0\Id_CR_SF_">'CRA_SF'!$E$38</definedName>
    <definedName name="CRERNHCPTET__621_____RRDANM1\FINESS_ET">'CRP NON SOUMIS EQUIL'!$D$38</definedName>
    <definedName name="CRERNHCPTET__621_____RRDANM1\Id_CR_SF_">'CRA_SF'!$D$38</definedName>
    <definedName name="CRERNHCPTET__621_____RRDANN0\FINESS_ET">'CRP NON SOUMIS EQUIL'!$H$38</definedName>
    <definedName name="CRERNHCPTET__621_____RRDANN0\Id_CR_SF_">'CRA_SF'!$H$38</definedName>
    <definedName name="CRERNHCPTET__621_____VDMANN0\FINESS_ET">'CRP NON SOUMIS EQUIL'!$F$38</definedName>
    <definedName name="CRERNHCPTET__621_____VDMANN0\Id_CR_SF_">'CRA_SF'!$F$38</definedName>
    <definedName name="CRERNHCPTET__622_____PRDANN0\FINESS_ET">'CRP NON SOUMIS EQUIL'!$E$39</definedName>
    <definedName name="CRERNHCPTET__622_____PRDANN0\Id_CR_SF_">'CRA_SF'!$E$39</definedName>
    <definedName name="CRERNHCPTET__622_____RRDANM1\FINESS_ET">'CRP NON SOUMIS EQUIL'!$D$39</definedName>
    <definedName name="CRERNHCPTET__622_____RRDANM1\Id_CR_SF_">'CRA_SF'!$D$39</definedName>
    <definedName name="CRERNHCPTET__622_____RRDANN0\FINESS_ET">'CRP NON SOUMIS EQUIL'!$H$39</definedName>
    <definedName name="CRERNHCPTET__622_____RRDANN0\Id_CR_SF_">'CRA_SF'!$H$39</definedName>
    <definedName name="CRERNHCPTET__622_____VDMANN0\FINESS_ET">'CRP NON SOUMIS EQUIL'!$F$39</definedName>
    <definedName name="CRERNHCPTET__622_____VDMANN0\Id_CR_SF_">'CRA_SF'!$F$39</definedName>
    <definedName name="CRERNHCPTET__623_____PRDANN0\FINESS_ET">'CRP NON SOUMIS EQUIL'!$E$64</definedName>
    <definedName name="CRERNHCPTET__623_____PRDANN0\Id_CR_SF_">'CRA_SF'!$E$64</definedName>
    <definedName name="CRERNHCPTET__623_____RRDANM1\FINESS_ET">'CRP NON SOUMIS EQUIL'!$D$64</definedName>
    <definedName name="CRERNHCPTET__623_____RRDANM1\Id_CR_SF_">'CRA_SF'!$D$64</definedName>
    <definedName name="CRERNHCPTET__623_____RRDANN0\FINESS_ET">'CRP NON SOUMIS EQUIL'!$H$64</definedName>
    <definedName name="CRERNHCPTET__623_____RRDANN0\Id_CR_SF_">'CRA_SF'!$H$64</definedName>
    <definedName name="CRERNHCPTET__623_____VDMANN0\FINESS_ET">'CRP NON SOUMIS EQUIL'!$F$64</definedName>
    <definedName name="CRERNHCPTET__623_____VDMANN0\Id_CR_SF_">'CRA_SF'!$F$64</definedName>
    <definedName name="CRERNHCPTET__624_____PRDANN0\FINESS_ET">'CRP NON SOUMIS EQUIL'!$E$23</definedName>
    <definedName name="CRERNHCPTET__624_____PRDANN0\Id_CR_SF_">'CRA_SF'!$E$23</definedName>
    <definedName name="CRERNHCPTET__624_____RRDANM1\FINESS_ET">'CRP NON SOUMIS EQUIL'!$D$23</definedName>
    <definedName name="CRERNHCPTET__624_____RRDANM1\Id_CR_SF_">'CRA_SF'!$D$23</definedName>
    <definedName name="CRERNHCPTET__624_____RRDANN0\FINESS_ET">'CRP NON SOUMIS EQUIL'!$H$23</definedName>
    <definedName name="CRERNHCPTET__624_____RRDANN0\Id_CR_SF_">'CRA_SF'!$H$23</definedName>
    <definedName name="CRERNHCPTET__624_____VDMANN0\FINESS_ET">'CRP NON SOUMIS EQUIL'!$F$23</definedName>
    <definedName name="CRERNHCPTET__624_____VDMANN0\Id_CR_SF_">'CRA_SF'!$F$23</definedName>
    <definedName name="CRERNHCPTET__625_____PRDANN0\FINESS_ET">'CRP NON SOUMIS EQUIL'!$E$24</definedName>
    <definedName name="CRERNHCPTET__625_____PRDANN0\Id_CR_SF_">'CRA_SF'!$E$24</definedName>
    <definedName name="CRERNHCPTET__625_____RRDANM1\FINESS_ET">'CRP NON SOUMIS EQUIL'!$D$24</definedName>
    <definedName name="CRERNHCPTET__625_____RRDANM1\Id_CR_SF_">'CRA_SF'!$D$24</definedName>
    <definedName name="CRERNHCPTET__625_____RRDANN0\FINESS_ET">'CRP NON SOUMIS EQUIL'!$H$24</definedName>
    <definedName name="CRERNHCPTET__625_____RRDANN0\Id_CR_SF_">'CRA_SF'!$H$24</definedName>
    <definedName name="CRERNHCPTET__625_____VDMANN0\FINESS_ET">'CRP NON SOUMIS EQUIL'!$F$24</definedName>
    <definedName name="CRERNHCPTET__625_____VDMANN0\Id_CR_SF_">'CRA_SF'!$F$24</definedName>
    <definedName name="CRERNHCPTET__626_____PRDANN0\FINESS_ET">'CRP NON SOUMIS EQUIL'!$E$25</definedName>
    <definedName name="CRERNHCPTET__626_____PRDANN0\Id_CR_SF_">'CRA_SF'!$E$25</definedName>
    <definedName name="CRERNHCPTET__626_____RRDANM1\FINESS_ET">'CRP NON SOUMIS EQUIL'!$D$25</definedName>
    <definedName name="CRERNHCPTET__626_____RRDANM1\Id_CR_SF_">'CRA_SF'!$D$25</definedName>
    <definedName name="CRERNHCPTET__626_____RRDANN0\FINESS_ET">'CRP NON SOUMIS EQUIL'!$H$25</definedName>
    <definedName name="CRERNHCPTET__626_____RRDANN0\Id_CR_SF_">'CRA_SF'!$H$25</definedName>
    <definedName name="CRERNHCPTET__626_____VDMANN0\FINESS_ET">'CRP NON SOUMIS EQUIL'!$F$25</definedName>
    <definedName name="CRERNHCPTET__626_____VDMANN0\Id_CR_SF_">'CRA_SF'!$F$25</definedName>
    <definedName name="CRERNHCPTET__627_____PRDANN0\FINESS_ET">'CRP NON SOUMIS EQUIL'!$E$65</definedName>
    <definedName name="CRERNHCPTET__627_____PRDANN0\Id_CR_SF_">'CRA_SF'!$E$65</definedName>
    <definedName name="CRERNHCPTET__627_____RRDANM1\FINESS_ET">'CRP NON SOUMIS EQUIL'!$D$65</definedName>
    <definedName name="CRERNHCPTET__627_____RRDANM1\Id_CR_SF_">'CRA_SF'!$D$65</definedName>
    <definedName name="CRERNHCPTET__627_____RRDANN0\FINESS_ET">'CRP NON SOUMIS EQUIL'!$H$65</definedName>
    <definedName name="CRERNHCPTET__627_____RRDANN0\Id_CR_SF_">'CRA_SF'!$H$65</definedName>
    <definedName name="CRERNHCPTET__627_____VDMANN0\FINESS_ET">'CRP NON SOUMIS EQUIL'!$F$65</definedName>
    <definedName name="CRERNHCPTET__627_____VDMANN0\Id_CR_SF_">'CRA_SF'!$F$65</definedName>
    <definedName name="CRERNHCPTET__628_____PRDANN0\FINESS_ET">'CRP NON SOUMIS EQUIL'!$E$26</definedName>
    <definedName name="CRERNHCPTET__628_____PRDANN0\Id_CR_SF_">'CRA_SF'!$E$26</definedName>
    <definedName name="CRERNHCPTET__628_____RRDANM1\FINESS_ET">'CRP NON SOUMIS EQUIL'!$D$26</definedName>
    <definedName name="CRERNHCPTET__628_____RRDANM1\Id_CR_SF_">'CRA_SF'!$D$26</definedName>
    <definedName name="CRERNHCPTET__628_____RRDANN0\FINESS_ET">'CRP NON SOUMIS EQUIL'!$H$26</definedName>
    <definedName name="CRERNHCPTET__628_____RRDANN0\Id_CR_SF_">'CRA_SF'!$H$26</definedName>
    <definedName name="CRERNHCPTET__628_____VDMANN0\FINESS_ET">'CRP NON SOUMIS EQUIL'!$F$26</definedName>
    <definedName name="CRERNHCPTET__628_____VDMANN0\Id_CR_SF_">'CRA_SF'!$F$26</definedName>
    <definedName name="CRERNHCPTET__6281____PRDANN0\FINESS_ET">'CRP NON SOUMIS EQUIL'!$E$27</definedName>
    <definedName name="CRERNHCPTET__6281____PRDANN0\Id_CR_SF_">'CRA_SF'!$E$27</definedName>
    <definedName name="CRERNHCPTET__6281____RRDANM1\FINESS_ET">'CRP NON SOUMIS EQUIL'!$D$27</definedName>
    <definedName name="CRERNHCPTET__6281____RRDANM1\Id_CR_SF_">'CRA_SF'!$D$27</definedName>
    <definedName name="CRERNHCPTET__6281____RRDANN0\FINESS_ET">'CRP NON SOUMIS EQUIL'!$H$27</definedName>
    <definedName name="CRERNHCPTET__6281____RRDANN0\Id_CR_SF_">'CRA_SF'!$H$27</definedName>
    <definedName name="CRERNHCPTET__6281____VDMANN0\FINESS_ET">'CRP NON SOUMIS EQUIL'!$F$27</definedName>
    <definedName name="CRERNHCPTET__6281____VDMANN0\Id_CR_SF_">'CRA_SF'!$F$27</definedName>
    <definedName name="CRERNHCPTET__6282____PRDANN0\FINESS_ET">'CRP NON SOUMIS EQUIL'!$E$28</definedName>
    <definedName name="CRERNHCPTET__6282____PRDANN0\Id_CR_SF_">'CRA_SF'!$E$28</definedName>
    <definedName name="CRERNHCPTET__6282____RRDANM1\FINESS_ET">'CRP NON SOUMIS EQUIL'!$D$28</definedName>
    <definedName name="CRERNHCPTET__6282____RRDANM1\Id_CR_SF_">'CRA_SF'!$D$28</definedName>
    <definedName name="CRERNHCPTET__6282____RRDANN0\FINESS_ET">'CRP NON SOUMIS EQUIL'!$H$28</definedName>
    <definedName name="CRERNHCPTET__6282____RRDANN0\Id_CR_SF_">'CRA_SF'!$H$28</definedName>
    <definedName name="CRERNHCPTET__6282____VDMANN0\FINESS_ET">'CRP NON SOUMIS EQUIL'!$F$28</definedName>
    <definedName name="CRERNHCPTET__6282____VDMANN0\Id_CR_SF_">'CRA_SF'!$F$28</definedName>
    <definedName name="CRERNHCPTET__6283____PRDANN0\FINESS_ET">'CRP NON SOUMIS EQUIL'!$E$29</definedName>
    <definedName name="CRERNHCPTET__6283____PRDANN0\Id_CR_SF_">'CRA_SF'!$E$29</definedName>
    <definedName name="CRERNHCPTET__6283____RRDANM1\FINESS_ET">'CRP NON SOUMIS EQUIL'!$D$29</definedName>
    <definedName name="CRERNHCPTET__6283____RRDANM1\Id_CR_SF_">'CRA_SF'!$D$29</definedName>
    <definedName name="CRERNHCPTET__6283____RRDANN0\FINESS_ET">'CRP NON SOUMIS EQUIL'!$H$29</definedName>
    <definedName name="CRERNHCPTET__6283____RRDANN0\Id_CR_SF_">'CRA_SF'!$H$29</definedName>
    <definedName name="CRERNHCPTET__6283____VDMANN0\FINESS_ET">'CRP NON SOUMIS EQUIL'!$F$29</definedName>
    <definedName name="CRERNHCPTET__6283____VDMANN0\Id_CR_SF_">'CRA_SF'!$F$29</definedName>
    <definedName name="CRERNHCPTET__6284____PRDANN0\FINESS_ET">'CRP NON SOUMIS EQUIL'!$E$30</definedName>
    <definedName name="CRERNHCPTET__6284____PRDANN0\Id_CR_SF_">'CRA_SF'!$E$30</definedName>
    <definedName name="CRERNHCPTET__6284____RRDANM1\FINESS_ET">'CRP NON SOUMIS EQUIL'!$D$30</definedName>
    <definedName name="CRERNHCPTET__6284____RRDANM1\Id_CR_SF_">'CRA_SF'!$D$30</definedName>
    <definedName name="CRERNHCPTET__6284____RRDANN0\FINESS_ET">'CRP NON SOUMIS EQUIL'!$H$30</definedName>
    <definedName name="CRERNHCPTET__6284____RRDANN0\Id_CR_SF_">'CRA_SF'!$H$30</definedName>
    <definedName name="CRERNHCPTET__6284____VDMANN0\FINESS_ET">'CRP NON SOUMIS EQUIL'!$F$30</definedName>
    <definedName name="CRERNHCPTET__6284____VDMANN0\Id_CR_SF_">'CRA_SF'!$F$30</definedName>
    <definedName name="CRERNHCPTET__629_____PRDANN0\FINESS_ET">'CRP NON SOUMIS EQUIL'!$E$136</definedName>
    <definedName name="CRERNHCPTET__629_____PRDANN0\Id_CR_SF_">'CRA_SF'!$E$136</definedName>
    <definedName name="CRERNHCPTET__629_____RRDANM1\FINESS_ET">'CRP NON SOUMIS EQUIL'!$D$136</definedName>
    <definedName name="CRERNHCPTET__629_____RRDANM1\Id_CR_SF_">'CRA_SF'!$D$136</definedName>
    <definedName name="CRERNHCPTET__629_____RRDANN0\FINESS_ET">'CRP NON SOUMIS EQUIL'!$H$136</definedName>
    <definedName name="CRERNHCPTET__629_____RRDANN0\Id_CR_SF_">'CRA_SF'!$H$136</definedName>
    <definedName name="CRERNHCPTET__629_____VDMANN0\FINESS_ET">'CRP NON SOUMIS EQUIL'!$F$136</definedName>
    <definedName name="CRERNHCPTET__629_____VDMANN0\Id_CR_SF_">'CRA_SF'!$F$136</definedName>
    <definedName name="CRERNHCPTET__631_____PRDANN0\FINESS_ET">'CRP NON SOUMIS EQUIL'!$E$40</definedName>
    <definedName name="CRERNHCPTET__631_____PRDANN0\Id_CR_SF_">'CRA_SF'!$E$40</definedName>
    <definedName name="CRERNHCPTET__631_____RRDANM1\FINESS_ET">'CRP NON SOUMIS EQUIL'!$D$40</definedName>
    <definedName name="CRERNHCPTET__631_____RRDANM1\Id_CR_SF_">'CRA_SF'!$D$40</definedName>
    <definedName name="CRERNHCPTET__631_____RRDANN0\FINESS_ET">'CRP NON SOUMIS EQUIL'!$H$40</definedName>
    <definedName name="CRERNHCPTET__631_____RRDANN0\Id_CR_SF_">'CRA_SF'!$H$40</definedName>
    <definedName name="CRERNHCPTET__631_____VDMANN0\FINESS_ET">'CRP NON SOUMIS EQUIL'!$F$40</definedName>
    <definedName name="CRERNHCPTET__631_____VDMANN0\Id_CR_SF_">'CRA_SF'!$F$40</definedName>
    <definedName name="CRERNHCPTET__633_____PRDANN0\FINESS_ET">'CRP NON SOUMIS EQUIL'!$E$41</definedName>
    <definedName name="CRERNHCPTET__633_____PRDANN0\Id_CR_SF_">'CRA_SF'!$E$41</definedName>
    <definedName name="CRERNHCPTET__633_____RRDANM1\FINESS_ET">'CRP NON SOUMIS EQUIL'!$D$41</definedName>
    <definedName name="CRERNHCPTET__633_____RRDANM1\Id_CR_SF_">'CRA_SF'!$D$41</definedName>
    <definedName name="CRERNHCPTET__633_____RRDANN0\FINESS_ET">'CRP NON SOUMIS EQUIL'!$H$41</definedName>
    <definedName name="CRERNHCPTET__633_____RRDANN0\Id_CR_SF_">'CRA_SF'!$H$41</definedName>
    <definedName name="CRERNHCPTET__633_____VDMANN0\FINESS_ET">'CRP NON SOUMIS EQUIL'!$F$41</definedName>
    <definedName name="CRERNHCPTET__633_____VDMANN0\Id_CR_SF_">'CRA_SF'!$F$41</definedName>
    <definedName name="CRERNHCPTET__635_____PRDANN0\FINESS_ET">'CRP NON SOUMIS EQUIL'!$E$66</definedName>
    <definedName name="CRERNHCPTET__635_____PRDANN0\Id_CR_SF_">'CRA_SF'!$E$66</definedName>
    <definedName name="CRERNHCPTET__635_____RRDANM1\FINESS_ET">'CRP NON SOUMIS EQUIL'!$D$66</definedName>
    <definedName name="CRERNHCPTET__635_____RRDANM1\Id_CR_SF_">'CRA_SF'!$D$66</definedName>
    <definedName name="CRERNHCPTET__635_____RRDANN0\FINESS_ET">'CRP NON SOUMIS EQUIL'!$H$66</definedName>
    <definedName name="CRERNHCPTET__635_____RRDANN0\Id_CR_SF_">'CRA_SF'!$H$66</definedName>
    <definedName name="CRERNHCPTET__635_____VDMANN0\FINESS_ET">'CRP NON SOUMIS EQUIL'!$F$66</definedName>
    <definedName name="CRERNHCPTET__635_____VDMANN0\Id_CR_SF_">'CRA_SF'!$F$66</definedName>
    <definedName name="CRERNHCPTET__637_____PRDANN0\FINESS_ET">'CRP NON SOUMIS EQUIL'!$E$67</definedName>
    <definedName name="CRERNHCPTET__637_____PRDANN0\Id_CR_SF_">'CRA_SF'!$E$67</definedName>
    <definedName name="CRERNHCPTET__637_____RRDANM1\FINESS_ET">'CRP NON SOUMIS EQUIL'!$D$67</definedName>
    <definedName name="CRERNHCPTET__637_____RRDANM1\Id_CR_SF_">'CRA_SF'!$D$67</definedName>
    <definedName name="CRERNHCPTET__637_____RRDANN0\FINESS_ET">'CRP NON SOUMIS EQUIL'!$H$67</definedName>
    <definedName name="CRERNHCPTET__637_____RRDANN0\Id_CR_SF_">'CRA_SF'!$H$67</definedName>
    <definedName name="CRERNHCPTET__637_____VDMANN0\FINESS_ET">'CRP NON SOUMIS EQUIL'!$F$67</definedName>
    <definedName name="CRERNHCPTET__637_____VDMANN0\Id_CR_SF_">'CRA_SF'!$F$67</definedName>
    <definedName name="CRERNHCPTET__641_____PRDANN0\FINESS_ET">'CRP NON SOUMIS EQUIL'!$E$42</definedName>
    <definedName name="CRERNHCPTET__641_____PRDANN0\Id_CR_SF_">'CRA_SF'!$E$42</definedName>
    <definedName name="CRERNHCPTET__641_____RRDANM1\FINESS_ET">'CRP NON SOUMIS EQUIL'!$D$42</definedName>
    <definedName name="CRERNHCPTET__641_____RRDANM1\Id_CR_SF_">'CRA_SF'!$D$42</definedName>
    <definedName name="CRERNHCPTET__641_____RRDANN0\FINESS_ET">'CRP NON SOUMIS EQUIL'!$H$42</definedName>
    <definedName name="CRERNHCPTET__641_____RRDANN0\Id_CR_SF_">'CRA_SF'!$H$42</definedName>
    <definedName name="CRERNHCPTET__641_____VDMANN0\FINESS_ET">'CRP NON SOUMIS EQUIL'!$F$42</definedName>
    <definedName name="CRERNHCPTET__641_____VDMANN0\Id_CR_SF_">'CRA_SF'!$F$42</definedName>
    <definedName name="CRERNHCPTET__6419____PRDANN0\FINESS_ET">'CRP NON SOUMIS EQUIL'!$E$137</definedName>
    <definedName name="CRERNHCPTET__6419____PRDANN0\Id_CR_SF_">'CRA_SF'!$E$137</definedName>
    <definedName name="CRERNHCPTET__6419____RRDANM1\FINESS_ET">'CRP NON SOUMIS EQUIL'!$D$137</definedName>
    <definedName name="CRERNHCPTET__6419____RRDANM1\Id_CR_SF_">'CRA_SF'!$D$137</definedName>
    <definedName name="CRERNHCPTET__6419____RRDANN0\FINESS_ET">'CRP NON SOUMIS EQUIL'!$H$137</definedName>
    <definedName name="CRERNHCPTET__6419____RRDANN0\Id_CR_SF_">'CRA_SF'!$H$137</definedName>
    <definedName name="CRERNHCPTET__6419____VDMANN0\FINESS_ET">'CRP NON SOUMIS EQUIL'!$F$137</definedName>
    <definedName name="CRERNHCPTET__6419____VDMANN0\Id_CR_SF_">'CRA_SF'!$F$137</definedName>
    <definedName name="CRERNHCPTET__642_____PRDANN0\FINESS_ET">'CRP NON SOUMIS EQUIL'!$E$43</definedName>
    <definedName name="CRERNHCPTET__642_____PRDANN0\Id_CR_SF_">'CRA_SF'!$E$43</definedName>
    <definedName name="CRERNHCPTET__642_____RRDANM1\FINESS_ET">'CRP NON SOUMIS EQUIL'!$D$43</definedName>
    <definedName name="CRERNHCPTET__642_____RRDANM1\Id_CR_SF_">'CRA_SF'!$D$43</definedName>
    <definedName name="CRERNHCPTET__642_____RRDANN0\FINESS_ET">'CRP NON SOUMIS EQUIL'!$H$43</definedName>
    <definedName name="CRERNHCPTET__642_____RRDANN0\Id_CR_SF_">'CRA_SF'!$H$43</definedName>
    <definedName name="CRERNHCPTET__642_____VDMANN0\FINESS_ET">'CRP NON SOUMIS EQUIL'!$F$43</definedName>
    <definedName name="CRERNHCPTET__642_____VDMANN0\Id_CR_SF_">'CRA_SF'!$F$43</definedName>
    <definedName name="CRERNHCPTET__6429____PRDANN0\FINESS_ET">'CRP NON SOUMIS EQUIL'!$E$138</definedName>
    <definedName name="CRERNHCPTET__6429____PRDANN0\Id_CR_SF_">'CRA_SF'!$E$138</definedName>
    <definedName name="CRERNHCPTET__6429____RRDANM1\FINESS_ET">'CRP NON SOUMIS EQUIL'!$D$138</definedName>
    <definedName name="CRERNHCPTET__6429____RRDANM1\Id_CR_SF_">'CRA_SF'!$D$138</definedName>
    <definedName name="CRERNHCPTET__6429____RRDANN0\FINESS_ET">'CRP NON SOUMIS EQUIL'!$H$138</definedName>
    <definedName name="CRERNHCPTET__6429____RRDANN0\Id_CR_SF_">'CRA_SF'!$H$138</definedName>
    <definedName name="CRERNHCPTET__6429____VDMANN0\FINESS_ET">'CRP NON SOUMIS EQUIL'!$F$138</definedName>
    <definedName name="CRERNHCPTET__6429____VDMANN0\Id_CR_SF_">'CRA_SF'!$F$138</definedName>
    <definedName name="CRERNHCPTET__643_____PRDANN0\FINESS_ET">'CRP NON SOUMIS EQUIL'!$E$44</definedName>
    <definedName name="CRERNHCPTET__643_____PRDANN0\Id_CR_SF_">'CRA_SF'!$E$44</definedName>
    <definedName name="CRERNHCPTET__643_____RRDANM1\FINESS_ET">'CRP NON SOUMIS EQUIL'!$D$44</definedName>
    <definedName name="CRERNHCPTET__643_____RRDANM1\Id_CR_SF_">'CRA_SF'!$D$44</definedName>
    <definedName name="CRERNHCPTET__643_____RRDANN0\FINESS_ET">'CRP NON SOUMIS EQUIL'!$H$44</definedName>
    <definedName name="CRERNHCPTET__643_____RRDANN0\Id_CR_SF_">'CRA_SF'!$H$44</definedName>
    <definedName name="CRERNHCPTET__643_____VDMANN0\FINESS_ET">'CRP NON SOUMIS EQUIL'!$F$44</definedName>
    <definedName name="CRERNHCPTET__643_____VDMANN0\Id_CR_SF_">'CRA_SF'!$F$44</definedName>
    <definedName name="CRERNHCPTET__6439____PRDANN0\FINESS_ET">'CRP NON SOUMIS EQUIL'!$E$139</definedName>
    <definedName name="CRERNHCPTET__6439____PRDANN0\Id_CR_SF_">'CRA_SF'!$E$139</definedName>
    <definedName name="CRERNHCPTET__6439____RRDANM1\FINESS_ET">'CRP NON SOUMIS EQUIL'!$D$139</definedName>
    <definedName name="CRERNHCPTET__6439____RRDANM1\Id_CR_SF_">'CRA_SF'!$D$139</definedName>
    <definedName name="CRERNHCPTET__6439____RRDANN0\FINESS_ET">'CRP NON SOUMIS EQUIL'!$H$139</definedName>
    <definedName name="CRERNHCPTET__6439____RRDANN0\Id_CR_SF_">'CRA_SF'!$H$139</definedName>
    <definedName name="CRERNHCPTET__6439____VDMANN0\FINESS_ET">'CRP NON SOUMIS EQUIL'!$F$139</definedName>
    <definedName name="CRERNHCPTET__6439____VDMANN0\Id_CR_SF_">'CRA_SF'!$F$139</definedName>
    <definedName name="CRERNHCPTET__645_____PRDANN0\FINESS_ET">'CRP NON SOUMIS EQUIL'!$E$45</definedName>
    <definedName name="CRERNHCPTET__645_____PRDANN0\Id_CR_SF_">'CRA_SF'!$E$45</definedName>
    <definedName name="CRERNHCPTET__645_____RRDANM1\FINESS_ET">'CRP NON SOUMIS EQUIL'!$D$45</definedName>
    <definedName name="CRERNHCPTET__645_____RRDANM1\Id_CR_SF_">'CRA_SF'!$D$45</definedName>
    <definedName name="CRERNHCPTET__645_____RRDANN0\FINESS_ET">'CRP NON SOUMIS EQUIL'!$H$45</definedName>
    <definedName name="CRERNHCPTET__645_____RRDANN0\Id_CR_SF_">'CRA_SF'!$H$45</definedName>
    <definedName name="CRERNHCPTET__645_____VDMANN0\FINESS_ET">'CRP NON SOUMIS EQUIL'!$F$45</definedName>
    <definedName name="CRERNHCPTET__645_____VDMANN0\Id_CR_SF_">'CRA_SF'!$F$45</definedName>
    <definedName name="CRERNHCPTET__6459_69_PRDANN0\FINESS_ET">'CRP NON SOUMIS EQUIL'!$E$140</definedName>
    <definedName name="CRERNHCPTET__6459_69_PRDANN0\Id_CR_SF_">'CRA_SF'!$E$140</definedName>
    <definedName name="CRERNHCPTET__6459_69_RRDANM1\FINESS_ET">'CRP NON SOUMIS EQUIL'!$D$140</definedName>
    <definedName name="CRERNHCPTET__6459_69_RRDANM1\Id_CR_SF_">'CRA_SF'!$D$140</definedName>
    <definedName name="CRERNHCPTET__6459_69_RRDANN0\FINESS_ET">'CRP NON SOUMIS EQUIL'!$H$140</definedName>
    <definedName name="CRERNHCPTET__6459_69_RRDANN0\Id_CR_SF_">'CRA_SF'!$H$140</definedName>
    <definedName name="CRERNHCPTET__6459_69_VDMANN0\FINESS_ET">'CRP NON SOUMIS EQUIL'!$F$140</definedName>
    <definedName name="CRERNHCPTET__6459_69_VDMANN0\Id_CR_SF_">'CRA_SF'!$F$140</definedName>
    <definedName name="CRERNHCPTET__646_____PRDANN0\FINESS_ET">'CRP NON SOUMIS EQUIL'!$E$46</definedName>
    <definedName name="CRERNHCPTET__646_____PRDANN0\Id_CR_SF_">'CRA_SF'!$E$46</definedName>
    <definedName name="CRERNHCPTET__646_____RRDANM1\FINESS_ET">'CRP NON SOUMIS EQUIL'!$D$46</definedName>
    <definedName name="CRERNHCPTET__646_____RRDANM1\Id_CR_SF_">'CRA_SF'!$D$46</definedName>
    <definedName name="CRERNHCPTET__646_____RRDANN0\FINESS_ET">'CRP NON SOUMIS EQUIL'!$H$46</definedName>
    <definedName name="CRERNHCPTET__646_____RRDANN0\Id_CR_SF_">'CRA_SF'!$H$46</definedName>
    <definedName name="CRERNHCPTET__646_____VDMANN0\FINESS_ET">'CRP NON SOUMIS EQUIL'!$F$46</definedName>
    <definedName name="CRERNHCPTET__646_____VDMANN0\Id_CR_SF_">'CRA_SF'!$F$46</definedName>
    <definedName name="CRERNHCPTET__647_____PRDANN0\FINESS_ET">'CRP NON SOUMIS EQUIL'!$E$47</definedName>
    <definedName name="CRERNHCPTET__647_____PRDANN0\Id_CR_SF_">'CRA_SF'!$E$47</definedName>
    <definedName name="CRERNHCPTET__647_____RRDANM1\FINESS_ET">'CRP NON SOUMIS EQUIL'!$D$47</definedName>
    <definedName name="CRERNHCPTET__647_____RRDANM1\Id_CR_SF_">'CRA_SF'!$D$47</definedName>
    <definedName name="CRERNHCPTET__647_____RRDANN0\FINESS_ET">'CRP NON SOUMIS EQUIL'!$H$47</definedName>
    <definedName name="CRERNHCPTET__647_____RRDANN0\Id_CR_SF_">'CRA_SF'!$H$47</definedName>
    <definedName name="CRERNHCPTET__647_____VDMANN0\FINESS_ET">'CRP NON SOUMIS EQUIL'!$F$47</definedName>
    <definedName name="CRERNHCPTET__647_____VDMANN0\Id_CR_SF_">'CRA_SF'!$F$47</definedName>
    <definedName name="CRERNHCPTET__648_____PRDANN0\FINESS_ET">'CRP NON SOUMIS EQUIL'!$E$48</definedName>
    <definedName name="CRERNHCPTET__648_____PRDANN0\Id_CR_SF_">'CRA_SF'!$E$48</definedName>
    <definedName name="CRERNHCPTET__648_____RRDANM1\FINESS_ET">'CRP NON SOUMIS EQUIL'!$D$48</definedName>
    <definedName name="CRERNHCPTET__648_____RRDANM1\Id_CR_SF_">'CRA_SF'!$D$48</definedName>
    <definedName name="CRERNHCPTET__648_____RRDANN0\FINESS_ET">'CRP NON SOUMIS EQUIL'!$H$48</definedName>
    <definedName name="CRERNHCPTET__648_____RRDANN0\Id_CR_SF_">'CRA_SF'!$H$48</definedName>
    <definedName name="CRERNHCPTET__648_____VDMANN0\FINESS_ET">'CRP NON SOUMIS EQUIL'!$F$48</definedName>
    <definedName name="CRERNHCPTET__648_____VDMANN0\Id_CR_SF_">'CRA_SF'!$F$48</definedName>
    <definedName name="CRERNHCPTET__6489____PRDANN0\FINESS_ET">'CRP NON SOUMIS EQUIL'!$E$141</definedName>
    <definedName name="CRERNHCPTET__6489____PRDANN0\Id_CR_SF_">'CRA_SF'!$E$141</definedName>
    <definedName name="CRERNHCPTET__6489____RRDANM1\FINESS_ET">'CRP NON SOUMIS EQUIL'!$D$141</definedName>
    <definedName name="CRERNHCPTET__6489____RRDANM1\Id_CR_SF_">'CRA_SF'!$D$141</definedName>
    <definedName name="CRERNHCPTET__6489____RRDANN0\FINESS_ET">'CRP NON SOUMIS EQUIL'!$H$141</definedName>
    <definedName name="CRERNHCPTET__6489____RRDANN0\Id_CR_SF_">'CRA_SF'!$H$141</definedName>
    <definedName name="CRERNHCPTET__6489____VDMANN0\FINESS_ET">'CRP NON SOUMIS EQUIL'!$F$141</definedName>
    <definedName name="CRERNHCPTET__6489____VDMANN0\Id_CR_SF_">'CRA_SF'!$F$141</definedName>
    <definedName name="CRERNHCPTET__651_____PRDANN0\FINESS_ET">'CRP NON SOUMIS EQUIL'!$E$70</definedName>
    <definedName name="CRERNHCPTET__651_____PRDANN0\Id_CR_SF_">'CRA_SF'!$E$70</definedName>
    <definedName name="CRERNHCPTET__651_____RRDANM1\FINESS_ET">'CRP NON SOUMIS EQUIL'!$D$70</definedName>
    <definedName name="CRERNHCPTET__651_____RRDANM1\Id_CR_SF_">'CRA_SF'!$D$70</definedName>
    <definedName name="CRERNHCPTET__651_____RRDANN0\FINESS_ET">'CRP NON SOUMIS EQUIL'!$H$70</definedName>
    <definedName name="CRERNHCPTET__651_____RRDANN0\Id_CR_SF_">'CRA_SF'!$H$70</definedName>
    <definedName name="CRERNHCPTET__651_____VDMANN0\FINESS_ET">'CRP NON SOUMIS EQUIL'!$F$70</definedName>
    <definedName name="CRERNHCPTET__651_____VDMANN0\Id_CR_SF_">'CRA_SF'!$F$70</definedName>
    <definedName name="CRERNHCPTET__653_____PRDANN0\FINESS_ET">'CRP NON SOUMIS EQUIL'!$E$71</definedName>
    <definedName name="CRERNHCPTET__653_____PRDANN0\Id_CR_SF_">'CRA_SF'!$E$71</definedName>
    <definedName name="CRERNHCPTET__653_____RRDANM1\FINESS_ET">'CRP NON SOUMIS EQUIL'!$D$71</definedName>
    <definedName name="CRERNHCPTET__653_____RRDANM1\Id_CR_SF_">'CRA_SF'!$D$71</definedName>
    <definedName name="CRERNHCPTET__653_____RRDANN0\FINESS_ET">'CRP NON SOUMIS EQUIL'!$H$71</definedName>
    <definedName name="CRERNHCPTET__653_____RRDANN0\Id_CR_SF_">'CRA_SF'!$H$71</definedName>
    <definedName name="CRERNHCPTET__653_____VDMANN0\FINESS_ET">'CRP NON SOUMIS EQUIL'!$F$71</definedName>
    <definedName name="CRERNHCPTET__653_____VDMANN0\Id_CR_SF_">'CRA_SF'!$F$71</definedName>
    <definedName name="CRERNHCPTET__654_____PRDANN0\FINESS_ET">'CRP NON SOUMIS EQUIL'!$E$72</definedName>
    <definedName name="CRERNHCPTET__654_____PRDANN0\Id_CR_SF_">'CRA_SF'!$E$72</definedName>
    <definedName name="CRERNHCPTET__654_____RRDANM1\FINESS_ET">'CRP NON SOUMIS EQUIL'!$D$72</definedName>
    <definedName name="CRERNHCPTET__654_____RRDANM1\Id_CR_SF_">'CRA_SF'!$D$72</definedName>
    <definedName name="CRERNHCPTET__654_____RRDANN0\FINESS_ET">'CRP NON SOUMIS EQUIL'!$H$72</definedName>
    <definedName name="CRERNHCPTET__654_____RRDANN0\Id_CR_SF_">'CRA_SF'!$H$72</definedName>
    <definedName name="CRERNHCPTET__654_____VDMANN0\FINESS_ET">'CRP NON SOUMIS EQUIL'!$F$72</definedName>
    <definedName name="CRERNHCPTET__654_____VDMANN0\Id_CR_SF_">'CRA_SF'!$F$72</definedName>
    <definedName name="CRERNHCPTET__655_____PRDANN0\FINESS_ET">'CRP NON SOUMIS EQUIL'!$E$73</definedName>
    <definedName name="CRERNHCPTET__655_____PRDANN0\Id_CR_SF_">'CRA_SF'!$E$73</definedName>
    <definedName name="CRERNHCPTET__655_____RRDANM1\FINESS_ET">'CRP NON SOUMIS EQUIL'!$D$73</definedName>
    <definedName name="CRERNHCPTET__655_____RRDANM1\Id_CR_SF_">'CRA_SF'!$D$73</definedName>
    <definedName name="CRERNHCPTET__655_____RRDANN0\FINESS_ET">'CRP NON SOUMIS EQUIL'!$H$73</definedName>
    <definedName name="CRERNHCPTET__655_____RRDANN0\Id_CR_SF_">'CRA_SF'!$H$73</definedName>
    <definedName name="CRERNHCPTET__655_____VDMANN0\FINESS_ET">'CRP NON SOUMIS EQUIL'!$F$73</definedName>
    <definedName name="CRERNHCPTET__655_____VDMANN0\Id_CR_SF_">'CRA_SF'!$F$73</definedName>
    <definedName name="CRERNHCPTET__657_____PRDANN0\FINESS_ET">'CRP NON SOUMIS EQUIL'!$E$74</definedName>
    <definedName name="CRERNHCPTET__657_____PRDANN0\Id_CR_SF_">'CRA_SF'!$E$74</definedName>
    <definedName name="CRERNHCPTET__657_____RRDANM1\FINESS_ET">'CRP NON SOUMIS EQUIL'!$D$74</definedName>
    <definedName name="CRERNHCPTET__657_____RRDANM1\Id_CR_SF_">'CRA_SF'!$D$74</definedName>
    <definedName name="CRERNHCPTET__657_____RRDANN0\FINESS_ET">'CRP NON SOUMIS EQUIL'!$H$74</definedName>
    <definedName name="CRERNHCPTET__657_____RRDANN0\Id_CR_SF_">'CRA_SF'!$H$74</definedName>
    <definedName name="CRERNHCPTET__657_____VDMANN0\FINESS_ET">'CRP NON SOUMIS EQUIL'!$F$74</definedName>
    <definedName name="CRERNHCPTET__657_____VDMANN0\Id_CR_SF_">'CRA_SF'!$F$74</definedName>
    <definedName name="CRERNHCPTET__658_____PRDANN0\FINESS_ET">'CRP NON SOUMIS EQUIL'!$E$75</definedName>
    <definedName name="CRERNHCPTET__658_____PRDANN0\Id_CR_SF_">'CRA_SF'!$E$75</definedName>
    <definedName name="CRERNHCPTET__658_____RRDANM1\FINESS_ET">'CRP NON SOUMIS EQUIL'!$D$75</definedName>
    <definedName name="CRERNHCPTET__658_____RRDANM1\Id_CR_SF_">'CRA_SF'!$D$75</definedName>
    <definedName name="CRERNHCPTET__658_____RRDANN0\FINESS_ET">'CRP NON SOUMIS EQUIL'!$H$75</definedName>
    <definedName name="CRERNHCPTET__658_____RRDANN0\Id_CR_SF_">'CRA_SF'!$H$75</definedName>
    <definedName name="CRERNHCPTET__658_____VDMANN0\FINESS_ET">'CRP NON SOUMIS EQUIL'!$F$75</definedName>
    <definedName name="CRERNHCPTET__658_____VDMANN0\Id_CR_SF_">'CRA_SF'!$F$75</definedName>
    <definedName name="CRERNHCPTET__66______PRDANN0\FINESS_ET">'CRP NON SOUMIS EQUIL'!$E$78</definedName>
    <definedName name="CRERNHCPTET__66______PRDANN0\Id_CR_SF_">'CRA_SF'!$E$78</definedName>
    <definedName name="CRERNHCPTET__66______RRDANM1\FINESS_ET">'CRP NON SOUMIS EQUIL'!$D$78</definedName>
    <definedName name="CRERNHCPTET__66______RRDANM1\Id_CR_SF_">'CRA_SF'!$D$78</definedName>
    <definedName name="CRERNHCPTET__66______RRDANN0\FINESS_ET">'CRP NON SOUMIS EQUIL'!$H$78</definedName>
    <definedName name="CRERNHCPTET__66______RRDANN0\Id_CR_SF_">'CRA_SF'!$H$78</definedName>
    <definedName name="CRERNHCPTET__66______VDMANN0\FINESS_ET">'CRP NON SOUMIS EQUIL'!$F$78</definedName>
    <definedName name="CRERNHCPTET__66______VDMANN0\Id_CR_SF_">'CRA_SF'!$F$78</definedName>
    <definedName name="CRERNHCPTET__6611P___PRDANN0\FINESS_ET">'CRP NON SOUMIS EQUIL'!$E$142</definedName>
    <definedName name="CRERNHCPTET__6611P___PRDANN0\Id_CR_SF_">'CRA_SF'!$E$142</definedName>
    <definedName name="CRERNHCPTET__6611P___RRDANM1\FINESS_ET">'CRP NON SOUMIS EQUIL'!$D$142</definedName>
    <definedName name="CRERNHCPTET__6611P___RRDANM1\Id_CR_SF_">'CRA_SF'!$D$142</definedName>
    <definedName name="CRERNHCPTET__6611P___RRDANN0\FINESS_ET">'CRP NON SOUMIS EQUIL'!$H$142</definedName>
    <definedName name="CRERNHCPTET__6611P___RRDANN0\Id_CR_SF_">'CRA_SF'!$H$142</definedName>
    <definedName name="CRERNHCPTET__6611P___VDMANN0\FINESS_ET">'CRP NON SOUMIS EQUIL'!$F$142</definedName>
    <definedName name="CRERNHCPTET__6611P___VDMANN0\Id_CR_SF_">'CRA_SF'!$F$142</definedName>
    <definedName name="CRERNHCPTET__671_____PRDANN0\FINESS_ET">'CRP NON SOUMIS EQUIL'!$E$81</definedName>
    <definedName name="CRERNHCPTET__671_____PRDANN0\Id_CR_SF_">'CRA_SF'!$E$81</definedName>
    <definedName name="CRERNHCPTET__671_____RRDANM1\FINESS_ET">'CRP NON SOUMIS EQUIL'!$D$81</definedName>
    <definedName name="CRERNHCPTET__671_____RRDANM1\Id_CR_SF_">'CRA_SF'!$D$81</definedName>
    <definedName name="CRERNHCPTET__671_____RRDANN0\FINESS_ET">'CRP NON SOUMIS EQUIL'!$H$81</definedName>
    <definedName name="CRERNHCPTET__671_____RRDANN0\Id_CR_SF_">'CRA_SF'!$H$81</definedName>
    <definedName name="CRERNHCPTET__671_____VDMANN0\FINESS_ET">'CRP NON SOUMIS EQUIL'!$F$81</definedName>
    <definedName name="CRERNHCPTET__671_____VDMANN0\Id_CR_SF_">'CRA_SF'!$F$81</definedName>
    <definedName name="CRERNHCPTET__675_____PRDANN0\FINESS_ET">'CRP NON SOUMIS EQUIL'!$E$82</definedName>
    <definedName name="CRERNHCPTET__675_____PRDANN0\Id_CR_SF_">'CRA_SF'!$E$82</definedName>
    <definedName name="CRERNHCPTET__675_____RRDANM1\FINESS_ET">'CRP NON SOUMIS EQUIL'!$D$82</definedName>
    <definedName name="CRERNHCPTET__675_____RRDANM1\Id_CR_SF_">'CRA_SF'!$D$82</definedName>
    <definedName name="CRERNHCPTET__675_____RRDANN0\FINESS_ET">'CRP NON SOUMIS EQUIL'!$H$82</definedName>
    <definedName name="CRERNHCPTET__675_____RRDANN0\Id_CR_SF_">'CRA_SF'!$H$82</definedName>
    <definedName name="CRERNHCPTET__675_____VDMANN0\FINESS_ET">'CRP NON SOUMIS EQUIL'!$F$82</definedName>
    <definedName name="CRERNHCPTET__675_____VDMANN0\Id_CR_SF_">'CRA_SF'!$F$82</definedName>
    <definedName name="CRERNHCPTET__678_____PRDANN0\FINESS_ET">'CRP NON SOUMIS EQUIL'!$E$83</definedName>
    <definedName name="CRERNHCPTET__678_____PRDANN0\Id_CR_SF_">'CRA_SF'!$E$83</definedName>
    <definedName name="CRERNHCPTET__678_____RRDANM1\FINESS_ET">'CRP NON SOUMIS EQUIL'!$D$83</definedName>
    <definedName name="CRERNHCPTET__678_____RRDANM1\Id_CR_SF_">'CRA_SF'!$D$83</definedName>
    <definedName name="CRERNHCPTET__678_____RRDANN0\FINESS_ET">'CRP NON SOUMIS EQUIL'!$H$83</definedName>
    <definedName name="CRERNHCPTET__678_____RRDANN0\Id_CR_SF_">'CRA_SF'!$H$83</definedName>
    <definedName name="CRERNHCPTET__678_____VDMANN0\FINESS_ET">'CRP NON SOUMIS EQUIL'!$F$83</definedName>
    <definedName name="CRERNHCPTET__678_____VDMANN0\Id_CR_SF_">'CRA_SF'!$F$83</definedName>
    <definedName name="CRERNHCPTET__6811____PRDANN0\FINESS_ET">'CRP NON SOUMIS EQUIL'!$E$86</definedName>
    <definedName name="CRERNHCPTET__6811____PRDANN0\Id_CR_SF_">'CRA_SF'!$E$86</definedName>
    <definedName name="CRERNHCPTET__6811____RRDANM1\FINESS_ET">'CRP NON SOUMIS EQUIL'!$D$86</definedName>
    <definedName name="CRERNHCPTET__6811____RRDANM1\Id_CR_SF_">'CRA_SF'!$D$86</definedName>
    <definedName name="CRERNHCPTET__6811____RRDANN0\FINESS_ET">'CRP NON SOUMIS EQUIL'!$H$86</definedName>
    <definedName name="CRERNHCPTET__6811____RRDANN0\Id_CR_SF_">'CRA_SF'!$H$86</definedName>
    <definedName name="CRERNHCPTET__6811____VDMANN0\FINESS_ET">'CRP NON SOUMIS EQUIL'!$F$86</definedName>
    <definedName name="CRERNHCPTET__6811____VDMANN0\Id_CR_SF_">'CRA_SF'!$F$86</definedName>
    <definedName name="CRERNHCPTET__6812____PRDANN0\FINESS_ET">'CRP NON SOUMIS EQUIL'!$E$87</definedName>
    <definedName name="CRERNHCPTET__6812____PRDANN0\Id_CR_SF_">'CRA_SF'!$E$87</definedName>
    <definedName name="CRERNHCPTET__6812____RRDANM1\FINESS_ET">'CRP NON SOUMIS EQUIL'!$D$87</definedName>
    <definedName name="CRERNHCPTET__6812____RRDANM1\Id_CR_SF_">'CRA_SF'!$D$87</definedName>
    <definedName name="CRERNHCPTET__6812____RRDANN0\FINESS_ET">'CRP NON SOUMIS EQUIL'!$H$87</definedName>
    <definedName name="CRERNHCPTET__6812____RRDANN0\Id_CR_SF_">'CRA_SF'!$H$87</definedName>
    <definedName name="CRERNHCPTET__6812____VDMANN0\FINESS_ET">'CRP NON SOUMIS EQUIL'!$F$87</definedName>
    <definedName name="CRERNHCPTET__6812____VDMANN0\Id_CR_SF_">'CRA_SF'!$F$87</definedName>
    <definedName name="CRERNHCPTET__6815____PRDANN0\FINESS_ET">'CRP NON SOUMIS EQUIL'!$E$88</definedName>
    <definedName name="CRERNHCPTET__6815____PRDANN0\Id_CR_SF_">'CRA_SF'!$E$88</definedName>
    <definedName name="CRERNHCPTET__6815____RRDANM1\FINESS_ET">'CRP NON SOUMIS EQUIL'!$D$88</definedName>
    <definedName name="CRERNHCPTET__6815____RRDANM1\Id_CR_SF_">'CRA_SF'!$D$88</definedName>
    <definedName name="CRERNHCPTET__6815____RRDANN0\FINESS_ET">'CRP NON SOUMIS EQUIL'!$H$88</definedName>
    <definedName name="CRERNHCPTET__6815____RRDANN0\Id_CR_SF_">'CRA_SF'!$H$88</definedName>
    <definedName name="CRERNHCPTET__6815____VDMANN0\FINESS_ET">'CRP NON SOUMIS EQUIL'!$F$88</definedName>
    <definedName name="CRERNHCPTET__6815____VDMANN0\Id_CR_SF_">'CRA_SF'!$F$88</definedName>
    <definedName name="CRERNHCPTET__6816____PRDANN0\FINESS_ET">'CRP NON SOUMIS EQUIL'!$E$89</definedName>
    <definedName name="CRERNHCPTET__6816____PRDANN0\Id_CR_SF_">'CRA_SF'!$E$89</definedName>
    <definedName name="CRERNHCPTET__6816____RRDANM1\FINESS_ET">'CRP NON SOUMIS EQUIL'!$D$89</definedName>
    <definedName name="CRERNHCPTET__6816____RRDANM1\Id_CR_SF_">'CRA_SF'!$D$89</definedName>
    <definedName name="CRERNHCPTET__6816____RRDANN0\FINESS_ET">'CRP NON SOUMIS EQUIL'!$H$89</definedName>
    <definedName name="CRERNHCPTET__6816____RRDANN0\Id_CR_SF_">'CRA_SF'!$H$89</definedName>
    <definedName name="CRERNHCPTET__6816____VDMANN0\FINESS_ET">'CRP NON SOUMIS EQUIL'!$F$89</definedName>
    <definedName name="CRERNHCPTET__6816____VDMANN0\Id_CR_SF_">'CRA_SF'!$F$89</definedName>
    <definedName name="CRERNHCPTET__6817____PRDANN0\FINESS_ET">'CRP NON SOUMIS EQUIL'!$E$90</definedName>
    <definedName name="CRERNHCPTET__6817____PRDANN0\Id_CR_SF_">'CRA_SF'!$E$90</definedName>
    <definedName name="CRERNHCPTET__6817____RRDANM1\FINESS_ET">'CRP NON SOUMIS EQUIL'!$D$90</definedName>
    <definedName name="CRERNHCPTET__6817____RRDANM1\Id_CR_SF_">'CRA_SF'!$D$90</definedName>
    <definedName name="CRERNHCPTET__6817____RRDANN0\FINESS_ET">'CRP NON SOUMIS EQUIL'!$H$90</definedName>
    <definedName name="CRERNHCPTET__6817____RRDANN0\Id_CR_SF_">'CRA_SF'!$H$90</definedName>
    <definedName name="CRERNHCPTET__6817____VDMANN0\FINESS_ET">'CRP NON SOUMIS EQUIL'!$F$90</definedName>
    <definedName name="CRERNHCPTET__6817____VDMANN0\Id_CR_SF_">'CRA_SF'!$F$90</definedName>
    <definedName name="CRERNHCPTET__686_____PRDANN0\FINESS_ET">'CRP NON SOUMIS EQUIL'!$E$91</definedName>
    <definedName name="CRERNHCPTET__686_____PRDANN0\Id_CR_SF_">'CRA_SF'!$E$91</definedName>
    <definedName name="CRERNHCPTET__686_____RRDANM1\FINESS_ET">'CRP NON SOUMIS EQUIL'!$D$91</definedName>
    <definedName name="CRERNHCPTET__686_____RRDANM1\Id_CR_SF_">'CRA_SF'!$D$91</definedName>
    <definedName name="CRERNHCPTET__686_____RRDANN0\FINESS_ET">'CRP NON SOUMIS EQUIL'!$H$91</definedName>
    <definedName name="CRERNHCPTET__686_____RRDANN0\Id_CR_SF_">'CRA_SF'!$H$91</definedName>
    <definedName name="CRERNHCPTET__686_____VDMANN0\FINESS_ET">'CRP NON SOUMIS EQUIL'!$F$91</definedName>
    <definedName name="CRERNHCPTET__686_____VDMANN0\Id_CR_SF_">'CRA_SF'!$F$91</definedName>
    <definedName name="CRERNHCPTET__687_____PRDANN0\FINESS_ET">'CRP NON SOUMIS EQUIL'!$E$92</definedName>
    <definedName name="CRERNHCPTET__687_____PRDANN0\Id_CR_SF_">'CRA_SF'!$E$92</definedName>
    <definedName name="CRERNHCPTET__687_____RRDANM1\FINESS_ET">'CRP NON SOUMIS EQUIL'!$D$92</definedName>
    <definedName name="CRERNHCPTET__687_____RRDANM1\Id_CR_SF_">'CRA_SF'!$D$92</definedName>
    <definedName name="CRERNHCPTET__687_____RRDANN0\FINESS_ET">'CRP NON SOUMIS EQUIL'!$H$92</definedName>
    <definedName name="CRERNHCPTET__687_____RRDANN0\Id_CR_SF_">'CRA_SF'!$H$92</definedName>
    <definedName name="CRERNHCPTET__687_____VDMANN0\FINESS_ET">'CRP NON SOUMIS EQUIL'!$F$92</definedName>
    <definedName name="CRERNHCPTET__687_____VDMANN0\Id_CR_SF_">'CRA_SF'!$F$92</definedName>
    <definedName name="CRERNHCPTET__689_____PRDANN0\FINESS_ET">'CRP NON SOUMIS EQUIL'!$E$93</definedName>
    <definedName name="CRERNHCPTET__689_____PRDANN0\Id_CR_SF_">'CRA_SF'!$E$93</definedName>
    <definedName name="CRERNHCPTET__689_____RRDANM1\FINESS_ET">'CRP NON SOUMIS EQUIL'!$D$93</definedName>
    <definedName name="CRERNHCPTET__689_____RRDANM1\Id_CR_SF_">'CRA_SF'!$D$93</definedName>
    <definedName name="CRERNHCPTET__689_____RRDANN0\FINESS_ET">'CRP NON SOUMIS EQUIL'!$H$93</definedName>
    <definedName name="CRERNHCPTET__689_____RRDANN0\Id_CR_SF_">'CRA_SF'!$H$93</definedName>
    <definedName name="CRERNHCPTET__689_____VDMANN0\FINESS_ET">'CRP NON SOUMIS EQUIL'!$F$93</definedName>
    <definedName name="CRERNHCPTET__689_____VDMANN0\Id_CR_SF_">'CRA_SF'!$F$93</definedName>
    <definedName name="CRERNHCPTET__68921___PRDANN0\FINESS_ET">'CRP NON SOUMIS EQUIL'!$E$94</definedName>
    <definedName name="CRERNHCPTET__68921___PRDANN0\Id_CR_SF_">'CRA_SF'!$E$94</definedName>
    <definedName name="CRERNHCPTET__68921___RRDANM1\FINESS_ET">'CRP NON SOUMIS EQUIL'!$D$94</definedName>
    <definedName name="CRERNHCPTET__68921___RRDANM1\Id_CR_SF_">'CRA_SF'!$D$94</definedName>
    <definedName name="CRERNHCPTET__68921___RRDANN0\FINESS_ET">'CRP NON SOUMIS EQUIL'!$H$94</definedName>
    <definedName name="CRERNHCPTET__68921___RRDANN0\Id_CR_SF_">'CRA_SF'!$H$94</definedName>
    <definedName name="CRERNHCPTET__68921___VDMANN0\FINESS_ET">'CRP NON SOUMIS EQUIL'!$F$94</definedName>
    <definedName name="CRERNHCPTET__68921___VDMANN0\Id_CR_SF_">'CRA_SF'!$F$94</definedName>
    <definedName name="CRERNHCPTET__68922___PRDANN0\FINESS_ET">'CRP NON SOUMIS EQUIL'!$E$95</definedName>
    <definedName name="CRERNHCPTET__68922___PRDANN0\Id_CR_SF_">'CRA_SF'!$E$95</definedName>
    <definedName name="CRERNHCPTET__68922___RRDANM1\FINESS_ET">'CRP NON SOUMIS EQUIL'!$D$95</definedName>
    <definedName name="CRERNHCPTET__68922___RRDANM1\Id_CR_SF_">'CRA_SF'!$D$95</definedName>
    <definedName name="CRERNHCPTET__68922___RRDANN0\FINESS_ET">'CRP NON SOUMIS EQUIL'!$H$95</definedName>
    <definedName name="CRERNHCPTET__68922___RRDANN0\Id_CR_SF_">'CRA_SF'!$H$95</definedName>
    <definedName name="CRERNHCPTET__68922___VDMANN0\FINESS_ET">'CRP NON SOUMIS EQUIL'!$F$95</definedName>
    <definedName name="CRERNHCPTET__68922___VDMANN0\Id_CR_SF_">'CRA_SF'!$F$95</definedName>
    <definedName name="CRERNHCPTET__70______PRDANN0\FINESS_ET">'CRP NON SOUMIS EQUIL'!$E$128</definedName>
    <definedName name="CRERNHCPTET__70______PRDANN0\Id_CR_SF_">'CRA_SF'!$E$128</definedName>
    <definedName name="CRERNHCPTET__70______RRDANM1\FINESS_ET">'CRP NON SOUMIS EQUIL'!$D$128</definedName>
    <definedName name="CRERNHCPTET__70______RRDANM1\Id_CR_SF_">'CRA_SF'!$D$128</definedName>
    <definedName name="CRERNHCPTET__70______RRDANN0\FINESS_ET">'CRP NON SOUMIS EQUIL'!$H$128</definedName>
    <definedName name="CRERNHCPTET__70______RRDANN0\Id_CR_SF_">'CRA_SF'!$H$128</definedName>
    <definedName name="CRERNHCPTET__70______VDMANN0\FINESS_ET">'CRP NON SOUMIS EQUIL'!$F$128</definedName>
    <definedName name="CRERNHCPTET__70______VDMANN0\Id_CR_SF_">'CRA_SF'!$F$128</definedName>
    <definedName name="CRERNHCPTET__709_____PRDANN0\FINESS_ET">'CRP NON SOUMIS EQUIL'!$E$14</definedName>
    <definedName name="CRERNHCPTET__709_____PRDANN0\Id_CR_SF_">'CRA_SF'!$E$14</definedName>
    <definedName name="CRERNHCPTET__709_____RRDANM1\FINESS_ET">'CRP NON SOUMIS EQUIL'!$D$14</definedName>
    <definedName name="CRERNHCPTET__709_____RRDANM1\Id_CR_SF_">'CRA_SF'!$D$14</definedName>
    <definedName name="CRERNHCPTET__709_____RRDANN0\FINESS_ET">'CRP NON SOUMIS EQUIL'!$H$14</definedName>
    <definedName name="CRERNHCPTET__709_____RRDANN0\Id_CR_SF_">'CRA_SF'!$H$14</definedName>
    <definedName name="CRERNHCPTET__709_____VDMANN0\FINESS_ET">'CRP NON SOUMIS EQUIL'!$F$14</definedName>
    <definedName name="CRERNHCPTET__709_____VDMANN0\Id_CR_SF_">'CRA_SF'!$F$14</definedName>
    <definedName name="CRERNHCPTET__71______PRDANN0\FINESS_ET">'CRP NON SOUMIS EQUIL'!$E$129</definedName>
    <definedName name="CRERNHCPTET__71______PRDANN0\Id_CR_SF_">'CRA_SF'!$E$129</definedName>
    <definedName name="CRERNHCPTET__71______RRDANM1\FINESS_ET">'CRP NON SOUMIS EQUIL'!$D$129</definedName>
    <definedName name="CRERNHCPTET__71______RRDANM1\Id_CR_SF_">'CRA_SF'!$D$129</definedName>
    <definedName name="CRERNHCPTET__71______RRDANN0\FINESS_ET">'CRP NON SOUMIS EQUIL'!$H$129</definedName>
    <definedName name="CRERNHCPTET__71______RRDANN0\Id_CR_SF_">'CRA_SF'!$H$129</definedName>
    <definedName name="CRERNHCPTET__71______VDMANN0\FINESS_ET">'CRP NON SOUMIS EQUIL'!$F$129</definedName>
    <definedName name="CRERNHCPTET__71______VDMANN0\Id_CR_SF_">'CRA_SF'!$F$129</definedName>
    <definedName name="CRERNHCPTET__713_____PRDANN0\FINESS_ET">'CRP NON SOUMIS EQUIL'!$E$15</definedName>
    <definedName name="CRERNHCPTET__713_____PRDANN0\Id_CR_SF_">'CRA_SF'!$E$15</definedName>
    <definedName name="CRERNHCPTET__713_____RRDANM1\FINESS_ET">'CRP NON SOUMIS EQUIL'!$D$15</definedName>
    <definedName name="CRERNHCPTET__713_____RRDANM1\Id_CR_SF_">'CRA_SF'!$D$15</definedName>
    <definedName name="CRERNHCPTET__713_____RRDANN0\FINESS_ET">'CRP NON SOUMIS EQUIL'!$H$15</definedName>
    <definedName name="CRERNHCPTET__713_____RRDANN0\Id_CR_SF_">'CRA_SF'!$H$15</definedName>
    <definedName name="CRERNHCPTET__713_____VDMANN0\FINESS_ET">'CRP NON SOUMIS EQUIL'!$F$15</definedName>
    <definedName name="CRERNHCPTET__713_____VDMANN0\Id_CR_SF_">'CRA_SF'!$F$15</definedName>
    <definedName name="CRERNHCPTET__72______PRDANN0\FINESS_ET">'CRP NON SOUMIS EQUIL'!$E$130</definedName>
    <definedName name="CRERNHCPTET__72______PRDANN0\Id_CR_SF_">'CRA_SF'!$E$130</definedName>
    <definedName name="CRERNHCPTET__72______RRDANM1\FINESS_ET">'CRP NON SOUMIS EQUIL'!$D$130</definedName>
    <definedName name="CRERNHCPTET__72______RRDANM1\Id_CR_SF_">'CRA_SF'!$D$130</definedName>
    <definedName name="CRERNHCPTET__72______RRDANN0\FINESS_ET">'CRP NON SOUMIS EQUIL'!$H$130</definedName>
    <definedName name="CRERNHCPTET__72______RRDANN0\Id_CR_SF_">'CRA_SF'!$H$130</definedName>
    <definedName name="CRERNHCPTET__72______VDMANN0\FINESS_ET">'CRP NON SOUMIS EQUIL'!$F$130</definedName>
    <definedName name="CRERNHCPTET__72______VDMANN0\Id_CR_SF_">'CRA_SF'!$F$130</definedName>
    <definedName name="CRERNHCPTET__731_____PRDANN0\FINESS_ET">'CRP NON SOUMIS EQUIL'!$E$111</definedName>
    <definedName name="CRERNHCPTET__731_____PRDANN0\Id_CR_SF_">'CRA_SF'!$E$111</definedName>
    <definedName name="CRERNHCPTET__731_____RRDANM1\FINESS_ET">'CRP NON SOUMIS EQUIL'!$D$111</definedName>
    <definedName name="CRERNHCPTET__731_____RRDANM1\Id_CR_SF_">'CRA_SF'!$D$111</definedName>
    <definedName name="CRERNHCPTET__731_____RRDANN0\FINESS_ET">'CRP NON SOUMIS EQUIL'!$H$111</definedName>
    <definedName name="CRERNHCPTET__731_____RRDANN0\Id_CR_SF_">'CRA_SF'!$H$111</definedName>
    <definedName name="CRERNHCPTET__731_____VDMANN0\FINESS_ET">'CRP NON SOUMIS EQUIL'!$F$111</definedName>
    <definedName name="CRERNHCPTET__731_____VDMANN0\Id_CR_SF_">'CRA_SF'!$F$111</definedName>
    <definedName name="CRERNHCPTET__732_____PRDANN0\FINESS_ET">'CRP NON SOUMIS EQUIL'!$E$112</definedName>
    <definedName name="CRERNHCPTET__732_____PRDANN0\Id_CR_SF_">'CRA_SF'!$E$112</definedName>
    <definedName name="CRERNHCPTET__732_____RRDANM1\FINESS_ET">'CRP NON SOUMIS EQUIL'!$D$112</definedName>
    <definedName name="CRERNHCPTET__732_____RRDANM1\Id_CR_SF_">'CRA_SF'!$D$112</definedName>
    <definedName name="CRERNHCPTET__732_____RRDANN0\FINESS_ET">'CRP NON SOUMIS EQUIL'!$H$112</definedName>
    <definedName name="CRERNHCPTET__732_____RRDANN0\Id_CR_SF_">'CRA_SF'!$H$112</definedName>
    <definedName name="CRERNHCPTET__732_____VDMANN0\FINESS_ET">'CRP NON SOUMIS EQUIL'!$F$112</definedName>
    <definedName name="CRERNHCPTET__732_____VDMANN0\Id_CR_SF_">'CRA_SF'!$F$112</definedName>
    <definedName name="CRERNHCPTET__733_____PRDANN0\FINESS_ET">'CRP NON SOUMIS EQUIL'!$E$113</definedName>
    <definedName name="CRERNHCPTET__733_____PRDANN0\Id_CR_SF_">'CRA_SF'!$E$113</definedName>
    <definedName name="CRERNHCPTET__733_____RRDANM1\FINESS_ET">'CRP NON SOUMIS EQUIL'!$D$113</definedName>
    <definedName name="CRERNHCPTET__733_____RRDANM1\Id_CR_SF_">'CRA_SF'!$D$113</definedName>
    <definedName name="CRERNHCPTET__733_____RRDANN0\FINESS_ET">'CRP NON SOUMIS EQUIL'!$H$113</definedName>
    <definedName name="CRERNHCPTET__733_____RRDANN0\Id_CR_SF_">'CRA_SF'!$H$113</definedName>
    <definedName name="CRERNHCPTET__733_____VDMANN0\FINESS_ET">'CRP NON SOUMIS EQUIL'!$F$113</definedName>
    <definedName name="CRERNHCPTET__733_____VDMANN0\Id_CR_SF_">'CRA_SF'!$F$113</definedName>
    <definedName name="CRERNHCPTET__734_____PRDANN0\FINESS_ET">'CRP NON SOUMIS EQUIL'!$E$114</definedName>
    <definedName name="CRERNHCPTET__734_____PRDANN0\Id_CR_SF_">'CRA_SF'!$E$114</definedName>
    <definedName name="CRERNHCPTET__734_____RRDANM1\FINESS_ET">'CRP NON SOUMIS EQUIL'!$D$114</definedName>
    <definedName name="CRERNHCPTET__734_____RRDANM1\Id_CR_SF_">'CRA_SF'!$D$114</definedName>
    <definedName name="CRERNHCPTET__734_____RRDANN0\FINESS_ET">'CRP NON SOUMIS EQUIL'!$H$114</definedName>
    <definedName name="CRERNHCPTET__734_____RRDANN0\Id_CR_SF_">'CRA_SF'!$H$114</definedName>
    <definedName name="CRERNHCPTET__734_____VDMANN0\FINESS_ET">'CRP NON SOUMIS EQUIL'!$F$114</definedName>
    <definedName name="CRERNHCPTET__734_____VDMANN0\Id_CR_SF_">'CRA_SF'!$F$114</definedName>
    <definedName name="CRERNHCPTET__7351____PRDANN0\FINESS_ET">'CRP NON SOUMIS EQUIL'!$E$115</definedName>
    <definedName name="CRERNHCPTET__7351____PRDANN0\Id_CR_SF_">'CRA_SF'!$E$115</definedName>
    <definedName name="CRERNHCPTET__7351____RRDANM1\FINESS_ET">'CRP NON SOUMIS EQUIL'!$D$115</definedName>
    <definedName name="CRERNHCPTET__7351____RRDANM1\Id_CR_SF_">'CRA_SF'!$D$115</definedName>
    <definedName name="CRERNHCPTET__7351____RRDANN0\FINESS_ET">'CRP NON SOUMIS EQUIL'!$H$115</definedName>
    <definedName name="CRERNHCPTET__7351____RRDANN0\Id_CR_SF_">'CRA_SF'!$H$115</definedName>
    <definedName name="CRERNHCPTET__7351____VDMANN0\FINESS_ET">'CRP NON SOUMIS EQUIL'!$F$115</definedName>
    <definedName name="CRERNHCPTET__7351____VDMANN0\Id_CR_SF_">'CRA_SF'!$F$115</definedName>
    <definedName name="CRERNHCPTET__7352____PRDANN0\FINESS_ET">'CRP NON SOUMIS EQUIL'!$E$116</definedName>
    <definedName name="CRERNHCPTET__7352____PRDANN0\Id_CR_SF_">'CRA_SF'!$E$116</definedName>
    <definedName name="CRERNHCPTET__7352____RRDANM1\FINESS_ET">'CRP NON SOUMIS EQUIL'!$D$116</definedName>
    <definedName name="CRERNHCPTET__7352____RRDANM1\Id_CR_SF_">'CRA_SF'!$D$116</definedName>
    <definedName name="CRERNHCPTET__7352____RRDANN0\FINESS_ET">'CRP NON SOUMIS EQUIL'!$H$116</definedName>
    <definedName name="CRERNHCPTET__7352____RRDANN0\Id_CR_SF_">'CRA_SF'!$H$116</definedName>
    <definedName name="CRERNHCPTET__7352____VDMANN0\FINESS_ET">'CRP NON SOUMIS EQUIL'!$F$116</definedName>
    <definedName name="CRERNHCPTET__7352____VDMANN0\Id_CR_SF_">'CRA_SF'!$F$116</definedName>
    <definedName name="CRERNHCPTET__7353____PRDANN0\FINESS_ET">'CRP NON SOUMIS EQUIL'!$E$117</definedName>
    <definedName name="CRERNHCPTET__7353____PRDANN0\Id_CR_SF_">'CRA_SF'!$E$117</definedName>
    <definedName name="CRERNHCPTET__7353____RRDANM1\FINESS_ET">'CRP NON SOUMIS EQUIL'!$D$117</definedName>
    <definedName name="CRERNHCPTET__7353____RRDANM1\Id_CR_SF_">'CRA_SF'!$D$117</definedName>
    <definedName name="CRERNHCPTET__7353____RRDANN0\FINESS_ET">'CRP NON SOUMIS EQUIL'!$H$117</definedName>
    <definedName name="CRERNHCPTET__7353____RRDANN0\Id_CR_SF_">'CRA_SF'!$H$117</definedName>
    <definedName name="CRERNHCPTET__7353____VDMANN0\FINESS_ET">'CRP NON SOUMIS EQUIL'!$F$117</definedName>
    <definedName name="CRERNHCPTET__7353____VDMANN0\Id_CR_SF_">'CRA_SF'!$F$117</definedName>
    <definedName name="CRERNHCPTET__7358____PRDANN0\FINESS_ET">'CRP NON SOUMIS EQUIL'!$E$118</definedName>
    <definedName name="CRERNHCPTET__7358____PRDANN0\Id_CR_SF_">'CRA_SF'!$E$118</definedName>
    <definedName name="CRERNHCPTET__7358____RRDANM1\FINESS_ET">'CRP NON SOUMIS EQUIL'!$D$118</definedName>
    <definedName name="CRERNHCPTET__7358____RRDANM1\Id_CR_SF_">'CRA_SF'!$D$118</definedName>
    <definedName name="CRERNHCPTET__7358____RRDANN0\FINESS_ET">'CRP NON SOUMIS EQUIL'!$H$118</definedName>
    <definedName name="CRERNHCPTET__7358____RRDANN0\Id_CR_SF_">'CRA_SF'!$H$118</definedName>
    <definedName name="CRERNHCPTET__7358____VDMANN0\FINESS_ET">'CRP NON SOUMIS EQUIL'!$F$118</definedName>
    <definedName name="CRERNHCPTET__7358____VDMANN0\Id_CR_SF_">'CRA_SF'!$F$118</definedName>
    <definedName name="CRERNHCPTET__738_____PRDANN0\FINESS_ET">'CRP NON SOUMIS EQUIL'!$E$119</definedName>
    <definedName name="CRERNHCPTET__738_____PRDANN0\Id_CR_SF_">'CRA_SF'!$E$119</definedName>
    <definedName name="CRERNHCPTET__738_____RRDANM1\FINESS_ET">'CRP NON SOUMIS EQUIL'!$D$119</definedName>
    <definedName name="CRERNHCPTET__738_____RRDANM1\Id_CR_SF_">'CRA_SF'!$D$119</definedName>
    <definedName name="CRERNHCPTET__738_____RRDANN0\FINESS_ET">'CRP NON SOUMIS EQUIL'!$H$119</definedName>
    <definedName name="CRERNHCPTET__738_____RRDANN0\Id_CR_SF_">'CRA_SF'!$H$119</definedName>
    <definedName name="CRERNHCPTET__738_____VDMANN0\FINESS_ET">'CRP NON SOUMIS EQUIL'!$F$119</definedName>
    <definedName name="CRERNHCPTET__738_____VDMANN0\Id_CR_SF_">'CRA_SF'!$F$119</definedName>
    <definedName name="CRERNHCPTET__74______PRDANN0\FINESS_ET">'CRP NON SOUMIS EQUIL'!$E$131</definedName>
    <definedName name="CRERNHCPTET__74______PRDANN0\Id_CR_SF_">'CRA_SF'!$E$131</definedName>
    <definedName name="CRERNHCPTET__74______RRDANM1\FINESS_ET">'CRP NON SOUMIS EQUIL'!$D$131</definedName>
    <definedName name="CRERNHCPTET__74______RRDANM1\Id_CR_SF_">'CRA_SF'!$D$131</definedName>
    <definedName name="CRERNHCPTET__74______RRDANN0\FINESS_ET">'CRP NON SOUMIS EQUIL'!$H$131</definedName>
    <definedName name="CRERNHCPTET__74______RRDANN0\Id_CR_SF_">'CRA_SF'!$H$131</definedName>
    <definedName name="CRERNHCPTET__74______VDMANN0\FINESS_ET">'CRP NON SOUMIS EQUIL'!$F$131</definedName>
    <definedName name="CRERNHCPTET__74______VDMANN0\Id_CR_SF_">'CRA_SF'!$F$131</definedName>
    <definedName name="CRERNHCPTET__75______PRDANN0\FINESS_ET">'CRP NON SOUMIS EQUIL'!$E$132</definedName>
    <definedName name="CRERNHCPTET__75______PRDANN0\Id_CR_SF_">'CRA_SF'!$E$132</definedName>
    <definedName name="CRERNHCPTET__75______RRDANM1\FINESS_ET">'CRP NON SOUMIS EQUIL'!$D$132</definedName>
    <definedName name="CRERNHCPTET__75______RRDANM1\Id_CR_SF_">'CRA_SF'!$D$132</definedName>
    <definedName name="CRERNHCPTET__75______RRDANN0\FINESS_ET">'CRP NON SOUMIS EQUIL'!$H$132</definedName>
    <definedName name="CRERNHCPTET__75______RRDANN0\Id_CR_SF_">'CRA_SF'!$H$132</definedName>
    <definedName name="CRERNHCPTET__75______VDMANN0\FINESS_ET">'CRP NON SOUMIS EQUIL'!$F$132</definedName>
    <definedName name="CRERNHCPTET__75______VDMANN0\Id_CR_SF_">'CRA_SF'!$F$132</definedName>
    <definedName name="CRERNHCPTET__76______PRDANN0\FINESS_ET">'CRP NON SOUMIS EQUIL'!$E$151</definedName>
    <definedName name="CRERNHCPTET__76______PRDANN0\Id_CR_SF_">'CRA_SF'!$E$151</definedName>
    <definedName name="CRERNHCPTET__76______RRDANM1\FINESS_ET">'CRP NON SOUMIS EQUIL'!$D$151</definedName>
    <definedName name="CRERNHCPTET__76______RRDANM1\Id_CR_SF_">'CRA_SF'!$D$151</definedName>
    <definedName name="CRERNHCPTET__76______RRDANN0\FINESS_ET">'CRP NON SOUMIS EQUIL'!$H$151</definedName>
    <definedName name="CRERNHCPTET__76______RRDANN0\Id_CR_SF_">'CRA_SF'!$H$151</definedName>
    <definedName name="CRERNHCPTET__76______VDMANN0\FINESS_ET">'CRP NON SOUMIS EQUIL'!$F$151</definedName>
    <definedName name="CRERNHCPTET__76______VDMANN0\Id_CR_SF_">'CRA_SF'!$F$151</definedName>
    <definedName name="CRERNHCPTET__771_____PRDANN0\FINESS_ET">'CRP NON SOUMIS EQUIL'!$E$154</definedName>
    <definedName name="CRERNHCPTET__771_____PRDANN0\Id_CR_SF_">'CRA_SF'!$E$154</definedName>
    <definedName name="CRERNHCPTET__771_____RRDANM1\FINESS_ET">'CRP NON SOUMIS EQUIL'!$D$154</definedName>
    <definedName name="CRERNHCPTET__771_____RRDANM1\Id_CR_SF_">'CRA_SF'!$D$154</definedName>
    <definedName name="CRERNHCPTET__771_____RRDANN0\FINESS_ET">'CRP NON SOUMIS EQUIL'!$H$154</definedName>
    <definedName name="CRERNHCPTET__771_____RRDANN0\Id_CR_SF_">'CRA_SF'!$H$154</definedName>
    <definedName name="CRERNHCPTET__771_____VDMANN0\FINESS_ET">'CRP NON SOUMIS EQUIL'!$F$154</definedName>
    <definedName name="CRERNHCPTET__771_____VDMANN0\Id_CR_SF_">'CRA_SF'!$F$154</definedName>
    <definedName name="CRERNHCPTET__775_____PRDANN0\FINESS_ET">'CRP NON SOUMIS EQUIL'!$E$155</definedName>
    <definedName name="CRERNHCPTET__775_____PRDANN0\Id_CR_SF_">'CRA_SF'!$E$155</definedName>
    <definedName name="CRERNHCPTET__775_____RRDANM1\FINESS_ET">'CRP NON SOUMIS EQUIL'!$D$155</definedName>
    <definedName name="CRERNHCPTET__775_____RRDANM1\Id_CR_SF_">'CRA_SF'!$D$155</definedName>
    <definedName name="CRERNHCPTET__775_____RRDANN0\FINESS_ET">'CRP NON SOUMIS EQUIL'!$H$155</definedName>
    <definedName name="CRERNHCPTET__775_____RRDANN0\Id_CR_SF_">'CRA_SF'!$H$155</definedName>
    <definedName name="CRERNHCPTET__775_____VDMANN0\FINESS_ET">'CRP NON SOUMIS EQUIL'!$F$155</definedName>
    <definedName name="CRERNHCPTET__775_____VDMANN0\Id_CR_SF_">'CRA_SF'!$F$155</definedName>
    <definedName name="CRERNHCPTET__777_____PRDANN0\FINESS_ET">'CRP NON SOUMIS EQUIL'!$E$156</definedName>
    <definedName name="CRERNHCPTET__777_____PRDANN0\Id_CR_SF_">'CRA_SF'!$E$156</definedName>
    <definedName name="CRERNHCPTET__777_____RRDANM1\FINESS_ET">'CRP NON SOUMIS EQUIL'!$D$156</definedName>
    <definedName name="CRERNHCPTET__777_____RRDANM1\Id_CR_SF_">'CRA_SF'!$D$156</definedName>
    <definedName name="CRERNHCPTET__777_____RRDANN0\FINESS_ET">'CRP NON SOUMIS EQUIL'!$H$156</definedName>
    <definedName name="CRERNHCPTET__777_____RRDANN0\Id_CR_SF_">'CRA_SF'!$H$156</definedName>
    <definedName name="CRERNHCPTET__777_____VDMANN0\FINESS_ET">'CRP NON SOUMIS EQUIL'!$F$156</definedName>
    <definedName name="CRERNHCPTET__777_____VDMANN0\Id_CR_SF_">'CRA_SF'!$F$156</definedName>
    <definedName name="CRERNHCPTET__778_____PRDANN0\FINESS_ET">'CRP NON SOUMIS EQUIL'!$E$157</definedName>
    <definedName name="CRERNHCPTET__778_____PRDANN0\Id_CR_SF_">'CRA_SF'!$E$157</definedName>
    <definedName name="CRERNHCPTET__778_____RRDANM1\FINESS_ET">'CRP NON SOUMIS EQUIL'!$D$157</definedName>
    <definedName name="CRERNHCPTET__778_____RRDANM1\Id_CR_SF_">'CRA_SF'!$D$157</definedName>
    <definedName name="CRERNHCPTET__778_____RRDANN0\FINESS_ET">'CRP NON SOUMIS EQUIL'!$H$157</definedName>
    <definedName name="CRERNHCPTET__778_____RRDANN0\Id_CR_SF_">'CRA_SF'!$H$157</definedName>
    <definedName name="CRERNHCPTET__778_____VDMANN0\FINESS_ET">'CRP NON SOUMIS EQUIL'!$F$157</definedName>
    <definedName name="CRERNHCPTET__778_____VDMANN0\Id_CR_SF_">'CRA_SF'!$F$157</definedName>
    <definedName name="CRERNHCPTET__7781____PRDANN0\FINESS_ET">'CRP NON SOUMIS EQUIL'!$E$158</definedName>
    <definedName name="CRERNHCPTET__7781____PRDANN0\Id_CR_SF_">'CRA_SF'!$E$158</definedName>
    <definedName name="CRERNHCPTET__7781____RRDANM1\FINESS_ET">'CRP NON SOUMIS EQUIL'!$D$158</definedName>
    <definedName name="CRERNHCPTET__7781____RRDANM1\Id_CR_SF_">'CRA_SF'!$D$158</definedName>
    <definedName name="CRERNHCPTET__7781____RRDANN0\FINESS_ET">'CRP NON SOUMIS EQUIL'!$H$158</definedName>
    <definedName name="CRERNHCPTET__7781____RRDANN0\Id_CR_SF_">'CRA_SF'!$H$158</definedName>
    <definedName name="CRERNHCPTET__7781____VDMANN0\FINESS_ET">'CRP NON SOUMIS EQUIL'!$F$158</definedName>
    <definedName name="CRERNHCPTET__7781____VDMANN0\Id_CR_SF_">'CRA_SF'!$F$158</definedName>
    <definedName name="CRERNHCPTET__7811____PRDANN0\FINESS_ET">'CRP NON SOUMIS EQUIL'!$E$160</definedName>
    <definedName name="CRERNHCPTET__7811____PRDANN0\Id_CR_SF_">'CRA_SF'!$E$160</definedName>
    <definedName name="CRERNHCPTET__7811____RRDANM1\FINESS_ET">'CRP NON SOUMIS EQUIL'!$D$160</definedName>
    <definedName name="CRERNHCPTET__7811____RRDANM1\Id_CR_SF_">'CRA_SF'!$D$160</definedName>
    <definedName name="CRERNHCPTET__7811____RRDANN0\FINESS_ET">'CRP NON SOUMIS EQUIL'!$H$160</definedName>
    <definedName name="CRERNHCPTET__7811____RRDANN0\Id_CR_SF_">'CRA_SF'!$H$160</definedName>
    <definedName name="CRERNHCPTET__7811____VDMANN0\FINESS_ET">'CRP NON SOUMIS EQUIL'!$F$160</definedName>
    <definedName name="CRERNHCPTET__7811____VDMANN0\Id_CR_SF_">'CRA_SF'!$F$160</definedName>
    <definedName name="CRERNHCPTET__7815____PRDANN0\FINESS_ET">'CRP NON SOUMIS EQUIL'!$E$161</definedName>
    <definedName name="CRERNHCPTET__7815____PRDANN0\Id_CR_SF_">'CRA_SF'!$E$161</definedName>
    <definedName name="CRERNHCPTET__7815____RRDANM1\FINESS_ET">'CRP NON SOUMIS EQUIL'!$D$161</definedName>
    <definedName name="CRERNHCPTET__7815____RRDANM1\Id_CR_SF_">'CRA_SF'!$D$161</definedName>
    <definedName name="CRERNHCPTET__7815____RRDANN0\FINESS_ET">'CRP NON SOUMIS EQUIL'!$H$161</definedName>
    <definedName name="CRERNHCPTET__7815____RRDANN0\Id_CR_SF_">'CRA_SF'!$H$161</definedName>
    <definedName name="CRERNHCPTET__7815____VDMANN0\FINESS_ET">'CRP NON SOUMIS EQUIL'!$F$161</definedName>
    <definedName name="CRERNHCPTET__7815____VDMANN0\Id_CR_SF_">'CRA_SF'!$F$161</definedName>
    <definedName name="CRERNHCPTET__7816____PRDANN0\FINESS_ET">'CRP NON SOUMIS EQUIL'!$E$162</definedName>
    <definedName name="CRERNHCPTET__7816____PRDANN0\Id_CR_SF_">'CRA_SF'!$E$162</definedName>
    <definedName name="CRERNHCPTET__7816____RRDANM1\FINESS_ET">'CRP NON SOUMIS EQUIL'!$D$162</definedName>
    <definedName name="CRERNHCPTET__7816____RRDANM1\Id_CR_SF_">'CRA_SF'!$D$162</definedName>
    <definedName name="CRERNHCPTET__7816____RRDANN0\FINESS_ET">'CRP NON SOUMIS EQUIL'!$H$162</definedName>
    <definedName name="CRERNHCPTET__7816____RRDANN0\Id_CR_SF_">'CRA_SF'!$H$162</definedName>
    <definedName name="CRERNHCPTET__7816____VDMANN0\FINESS_ET">'CRP NON SOUMIS EQUIL'!$F$162</definedName>
    <definedName name="CRERNHCPTET__7816____VDMANN0\Id_CR_SF_">'CRA_SF'!$F$162</definedName>
    <definedName name="CRERNHCPTET__7817____PRDANN0\FINESS_ET">'CRP NON SOUMIS EQUIL'!$E$163</definedName>
    <definedName name="CRERNHCPTET__7817____PRDANN0\Id_CR_SF_">'CRA_SF'!$E$163</definedName>
    <definedName name="CRERNHCPTET__7817____RRDANM1\FINESS_ET">'CRP NON SOUMIS EQUIL'!$D$163</definedName>
    <definedName name="CRERNHCPTET__7817____RRDANM1\Id_CR_SF_">'CRA_SF'!$D$163</definedName>
    <definedName name="CRERNHCPTET__7817____RRDANN0\FINESS_ET">'CRP NON SOUMIS EQUIL'!$H$163</definedName>
    <definedName name="CRERNHCPTET__7817____RRDANN0\Id_CR_SF_">'CRA_SF'!$H$163</definedName>
    <definedName name="CRERNHCPTET__7817____VDMANN0\FINESS_ET">'CRP NON SOUMIS EQUIL'!$F$163</definedName>
    <definedName name="CRERNHCPTET__7817____VDMANN0\Id_CR_SF_">'CRA_SF'!$F$163</definedName>
    <definedName name="CRERNHCPTET__786_____PRDANN0\FINESS_ET">'CRP NON SOUMIS EQUIL'!$E$164</definedName>
    <definedName name="CRERNHCPTET__786_____PRDANN0\Id_CR_SF_">'CRA_SF'!$E$164</definedName>
    <definedName name="CRERNHCPTET__786_____RRDANM1\FINESS_ET">'CRP NON SOUMIS EQUIL'!$D$164</definedName>
    <definedName name="CRERNHCPTET__786_____RRDANM1\Id_CR_SF_">'CRA_SF'!$D$164</definedName>
    <definedName name="CRERNHCPTET__786_____RRDANN0\FINESS_ET">'CRP NON SOUMIS EQUIL'!$H$164</definedName>
    <definedName name="CRERNHCPTET__786_____RRDANN0\Id_CR_SF_">'CRA_SF'!$H$164</definedName>
    <definedName name="CRERNHCPTET__786_____VDMANN0\FINESS_ET">'CRP NON SOUMIS EQUIL'!$F$164</definedName>
    <definedName name="CRERNHCPTET__786_____VDMANN0\Id_CR_SF_">'CRA_SF'!$F$164</definedName>
    <definedName name="CRERNHCPTET__787_____PRDANN0\FINESS_ET">'CRP NON SOUMIS EQUIL'!$E$165</definedName>
    <definedName name="CRERNHCPTET__787_____PRDANN0\Id_CR_SF_">'CRA_SF'!$E$165</definedName>
    <definedName name="CRERNHCPTET__787_____RRDANM1\FINESS_ET">'CRP NON SOUMIS EQUIL'!$D$165</definedName>
    <definedName name="CRERNHCPTET__787_____RRDANM1\Id_CR_SF_">'CRA_SF'!$D$165</definedName>
    <definedName name="CRERNHCPTET__787_____RRDANN0\FINESS_ET">'CRP NON SOUMIS EQUIL'!$H$165</definedName>
    <definedName name="CRERNHCPTET__787_____RRDANN0\Id_CR_SF_">'CRA_SF'!$H$165</definedName>
    <definedName name="CRERNHCPTET__787_____VDMANN0\FINESS_ET">'CRP NON SOUMIS EQUIL'!$F$165</definedName>
    <definedName name="CRERNHCPTET__787_____VDMANN0\Id_CR_SF_">'CRA_SF'!$F$165</definedName>
    <definedName name="CRERNHCPTET__789_____PRDANN0\FINESS_ET">'CRP NON SOUMIS EQUIL'!$E$166</definedName>
    <definedName name="CRERNHCPTET__789_____PRDANN0\Id_CR_SF_">'CRA_SF'!$E$166</definedName>
    <definedName name="CRERNHCPTET__789_____RRDANM1\FINESS_ET">'CRP NON SOUMIS EQUIL'!$D$166</definedName>
    <definedName name="CRERNHCPTET__789_____RRDANM1\Id_CR_SF_">'CRA_SF'!$D$166</definedName>
    <definedName name="CRERNHCPTET__789_____RRDANN0\FINESS_ET">'CRP NON SOUMIS EQUIL'!$H$166</definedName>
    <definedName name="CRERNHCPTET__789_____RRDANN0\Id_CR_SF_">'CRA_SF'!$H$166</definedName>
    <definedName name="CRERNHCPTET__789_____VDMANN0\FINESS_ET">'CRP NON SOUMIS EQUIL'!$F$166</definedName>
    <definedName name="CRERNHCPTET__789_____VDMANN0\Id_CR_SF_">'CRA_SF'!$F$166</definedName>
    <definedName name="CRERNHCPTET__78921___PRDANN0\FINESS_ET">'CRP NON SOUMIS EQUIL'!$E$167</definedName>
    <definedName name="CRERNHCPTET__78921___PRDANN0\Id_CR_SF_">'CRA_SF'!$E$167</definedName>
    <definedName name="CRERNHCPTET__78921___RRDANM1\FINESS_ET">'CRP NON SOUMIS EQUIL'!$D$167</definedName>
    <definedName name="CRERNHCPTET__78921___RRDANM1\Id_CR_SF_">'CRA_SF'!$D$167</definedName>
    <definedName name="CRERNHCPTET__78921___RRDANN0\FINESS_ET">'CRP NON SOUMIS EQUIL'!$H$167</definedName>
    <definedName name="CRERNHCPTET__78921___RRDANN0\Id_CR_SF_">'CRA_SF'!$H$167</definedName>
    <definedName name="CRERNHCPTET__78921___VDMANN0\FINESS_ET">'CRP NON SOUMIS EQUIL'!$F$167</definedName>
    <definedName name="CRERNHCPTET__78921___VDMANN0\Id_CR_SF_">'CRA_SF'!$F$167</definedName>
    <definedName name="CRERNHCPTET__78922___PRDANN0\FINESS_ET">'CRP NON SOUMIS EQUIL'!$E$168</definedName>
    <definedName name="CRERNHCPTET__78922___PRDANN0\Id_CR_SF_">'CRA_SF'!$E$168</definedName>
    <definedName name="CRERNHCPTET__78922___RRDANM1\FINESS_ET">'CRP NON SOUMIS EQUIL'!$D$168</definedName>
    <definedName name="CRERNHCPTET__78922___RRDANM1\Id_CR_SF_">'CRA_SF'!$D$168</definedName>
    <definedName name="CRERNHCPTET__78922___RRDANN0\FINESS_ET">'CRP NON SOUMIS EQUIL'!$H$168</definedName>
    <definedName name="CRERNHCPTET__78922___RRDANN0\Id_CR_SF_">'CRA_SF'!$H$168</definedName>
    <definedName name="CRERNHCPTET__78922___VDMANN0\FINESS_ET">'CRP NON SOUMIS EQUIL'!$F$168</definedName>
    <definedName name="CRERNHCPTET__78922___VDMANN0\Id_CR_SF_">'CRA_SF'!$F$168</definedName>
    <definedName name="CRERNHCPTET__79______PRDANN0\FINESS_ET">'CRP NON SOUMIS EQUIL'!$E$169</definedName>
    <definedName name="CRERNHCPTET__79______PRDANN0\Id_CR_SF_">'CRA_SF'!$E$169</definedName>
    <definedName name="CRERNHCPTET__79______RRDANM1\FINESS_ET">'CRP NON SOUMIS EQUIL'!$D$169</definedName>
    <definedName name="CRERNHCPTET__79______RRDANM1\Id_CR_SF_">'CRA_SF'!$D$169</definedName>
    <definedName name="CRERNHCPTET__79______RRDANN0\FINESS_ET">'CRP NON SOUMIS EQUIL'!$H$169</definedName>
    <definedName name="CRERNHCPTET__79______RRDANN0\Id_CR_SF_">'CRA_SF'!$H$169</definedName>
    <definedName name="CRERNHCPTET__79______VDMANN0\FINESS_ET">'CRP NON SOUMIS EQUIL'!$F$169</definedName>
    <definedName name="CRERNHCPTET__79______VDMANN0\Id_CR_SF_">'CRA_SF'!$F$169</definedName>
    <definedName name="CRERNHCPTET__A106857_RRDANN0\FINESS_ET">'Affectation_Resultats'!$E$26</definedName>
    <definedName name="CRERNHCPTET__A106857_RRDANN0\Id_CR_SF_">'Affectation_Resultats'!$G$26</definedName>
    <definedName name="CRERNHCPTET__C106852_RRDANN0\_________">'Suivi_Affectation_Résultats_II'!$D$13</definedName>
    <definedName name="CRERNHCPTET__C106855_RRDANN0\_________">'Suivi_Affectation_Résultats_II'!$D$14</definedName>
    <definedName name="CRERNHCPTET__C106856_RRDANN0\_________">'Suivi_Affectation_Résultats_II'!$D$15</definedName>
    <definedName name="CRERNHCPTET__C106857_RRDANN0\_________">'Suivi_Affectation_Résultats_II'!$D$16</definedName>
    <definedName name="CRERNHCPTET__C1150___RRDANN0\_________">'Suivi_Affectation_Résultats_II'!$D$6</definedName>
    <definedName name="CRERNHCPTET__C11590__RRDANN0\_________">'Suivi_Affectation_Résultats_II'!$D$7</definedName>
    <definedName name="CRERNHCPTET__C11591__RRDANN0\_________">'Suivi_Affectation_Résultats_II'!$D$8</definedName>
    <definedName name="CRERNHCPTET__C115921_RRDANN0\_________">'Suivi_Affectation_Résultats_II'!$D$9</definedName>
    <definedName name="CRERNHCPTET__C115922_RRDANN0\_________">'Suivi_Affectation_Résultats_II'!$D$10</definedName>
    <definedName name="CRERNHCPTET__C115923_RRDANN0\_________">'Suivi_Affectation_Résultats_II'!$D$11</definedName>
    <definedName name="CRERNHCPTET__C115928_RRDANN0\_________">'Suivi_Affectation_Résultats_II'!$D$12</definedName>
    <definedName name="CRERNHCPTET__D106852_RRDANN0\FINESS_ET">'Suivi_Affectation_Résultats_I'!$G$13</definedName>
    <definedName name="CRERNHCPTET__D106852_RRDANN0\Id_CR_SF_">'Suivi_Affectation_Résultats_I'!$D$13</definedName>
    <definedName name="CRERNHCPTET__D106855_RRDANN0\FINESS_ET">'Suivi_Affectation_Résultats_I'!$G$14</definedName>
    <definedName name="CRERNHCPTET__D106855_RRDANN0\Id_CR_SF_">'Suivi_Affectation_Résultats_I'!$D$14</definedName>
    <definedName name="CRERNHCPTET__D106856_RRDANN0\FINESS_ET">'Suivi_Affectation_Résultats_I'!$G$15</definedName>
    <definedName name="CRERNHCPTET__D106856_RRDANN0\Id_CR_SF_">'Suivi_Affectation_Résultats_I'!$D$15</definedName>
    <definedName name="CRERNHCPTET__D106857_RRDANN0\FINESS_ET">'Suivi_Affectation_Résultats_I'!$G$16</definedName>
    <definedName name="CRERNHCPTET__D106857_RRDANN0\Id_CR_SF_">'Suivi_Affectation_Résultats_I'!$D$16</definedName>
    <definedName name="CRERNHCPTET__D1150___RRDANN0\FINESS_ET">'Suivi_Affectation_Résultats_I'!$G$6</definedName>
    <definedName name="CRERNHCPTET__D1150___RRDANN0\Id_CR_SF_">'Suivi_Affectation_Résultats_I'!$D$6</definedName>
    <definedName name="CRERNHCPTET__D11590__RRDANN0\FINESS_ET">'Suivi_Affectation_Résultats_I'!$G$7</definedName>
    <definedName name="CRERNHCPTET__D11590__RRDANN0\Id_CR_SF_">'Suivi_Affectation_Résultats_I'!$D$7</definedName>
    <definedName name="CRERNHCPTET__D11591__RRDANN0\FINESS_ET">'Suivi_Affectation_Résultats_I'!$G$8</definedName>
    <definedName name="CRERNHCPTET__D11591__RRDANN0\Id_CR_SF_">'Suivi_Affectation_Résultats_I'!$D$8</definedName>
    <definedName name="CRERNHCPTET__D115921_RRDANN0\FINESS_ET">'Suivi_Affectation_Résultats_I'!$G$9</definedName>
    <definedName name="CRERNHCPTET__D115921_RRDANN0\Id_CR_SF_">'Suivi_Affectation_Résultats_I'!$D$9</definedName>
    <definedName name="CRERNHCPTET__D115922_RRDANN0\FINESS_ET">'Suivi_Affectation_Résultats_I'!$G$10</definedName>
    <definedName name="CRERNHCPTET__D115922_RRDANN0\Id_CR_SF_">'Suivi_Affectation_Résultats_I'!$D$10</definedName>
    <definedName name="CRERNHCPTET__D115923_RRDANN0\FINESS_ET">'Suivi_Affectation_Résultats_I'!$G$11</definedName>
    <definedName name="CRERNHCPTET__D115923_RRDANN0\Id_CR_SF_">'Suivi_Affectation_Résultats_I'!$D$11</definedName>
    <definedName name="CRERNHCPTET__D115928_RRDANN0\FINESS_ET">'Suivi_Affectation_Résultats_I'!$G$12</definedName>
    <definedName name="CRERNHCPTET__D115928_RRDANN0\Id_CR_SF_">'Suivi_Affectation_Résultats_I'!$D$12</definedName>
    <definedName name="CRERNHCPTET__DEFIC___RRDANN0\FINESS_ET">'Affectation_Resultats'!$E$7</definedName>
    <definedName name="CRERNHCPTET__DEFIC___RRDANN0\Id_CR_SF_">'Affectation_Resultats'!$G$7</definedName>
    <definedName name="CRERNHCPTET__DEFREPRIPRDANN0\FINESS_ET">'CRP NON SOUMIS EQUIL'!$E$179</definedName>
    <definedName name="CRERNHCPTET__DEFREPRIPRDANN0\Id_CR_SF_">'CRA_SF'!$E$179</definedName>
    <definedName name="CRERNHCPTET__DEFREPRIRRDANM1\FINESS_ET">'CRP NON SOUMIS EQUIL'!$D$179</definedName>
    <definedName name="CRERNHCPTET__DEFREPRIRRDANM1\Id_CR_SF_">'CRA_SF'!$D$179</definedName>
    <definedName name="CRERNHCPTET__DEFREPRIRRDANN0\FINESS_ET">'CRP NON SOUMIS EQUIL'!$H$179</definedName>
    <definedName name="CRERNHCPTET__DEFREPRIRRDANN0\Id_CR_SF_">'CRA_SF'!$H$179</definedName>
    <definedName name="CRERNHCPTET__DEFREPRIVDMANN0\FINESS_ET">'CRP NON SOUMIS EQUIL'!$F$179</definedName>
    <definedName name="CRERNHCPTET__DEFREPRIVDMANN0\Id_CR_SF_">'CRA_SF'!$F$179</definedName>
    <definedName name="CRERNHCPTET__EXCED___RRDANN0\FINESS_ET">'Affectation_Resultats'!$E$6</definedName>
    <definedName name="CRERNHCPTET__EXCED___RRDANN0\Id_CR_SF_">'Affectation_Resultats'!$G$6</definedName>
    <definedName name="CRERNHCPTET__EXCREPRIPRDANN0\FINESS_ET">'CRP NON SOUMIS EQUIL'!$E$180</definedName>
    <definedName name="CRERNHCPTET__EXCREPRIPRDANN0\Id_CR_SF_">'CRA_SF'!$E$180</definedName>
    <definedName name="CRERNHCPTET__EXCREPRIRRDANM1\FINESS_ET">'CRP NON SOUMIS EQUIL'!$D$180</definedName>
    <definedName name="CRERNHCPTET__EXCREPRIRRDANM1\Id_CR_SF_">'CRA_SF'!$D$180</definedName>
    <definedName name="CRERNHCPTET__EXCREPRIRRDANN0\FINESS_ET">'CRP NON SOUMIS EQUIL'!$H$180</definedName>
    <definedName name="CRERNHCPTET__EXCREPRIRRDANN0\Id_CR_SF_">'CRA_SF'!$H$180</definedName>
    <definedName name="CRERNHCPTET__EXCREPRIVDMANN0\FINESS_ET">'CRP NON SOUMIS EQUIL'!$F$180</definedName>
    <definedName name="CRERNHCPTET__EXCREPRIVDMANN0\Id_CR_SF_">'CRA_SF'!$F$180</definedName>
    <definedName name="CRERNHCPTET__P106852_RRDANN0\FINESS_ET">'Affectation_Resultats'!$E$23</definedName>
    <definedName name="CRERNHCPTET__P106852_RRDANN0\Id_CR_SF_">'Affectation_Resultats'!$G$23</definedName>
    <definedName name="CRERNHCPTET__P106855_RRDANN0\FINESS_ET">'Affectation_Resultats'!$E$24</definedName>
    <definedName name="CRERNHCPTET__P106855_RRDANN0\Id_CR_SF_">'Affectation_Resultats'!$G$24</definedName>
    <definedName name="CRERNHCPTET__P106856_RRDANN0\FINESS_ET">'Affectation_Resultats'!$E$25</definedName>
    <definedName name="CRERNHCPTET__P106856_RRDANN0\Id_CR_SF_">'Affectation_Resultats'!$G$25</definedName>
    <definedName name="CRERNHCPTET__P1150___RRDANN0\FINESS_ET" comment="New">'Affectation_Resultats'!$E$16</definedName>
    <definedName name="CRERNHCPTET__P1150___RRDANN0\Id_CR_SF_">'Affectation_Resultats'!$G$16</definedName>
    <definedName name="CRERNHCPTET__P11590__RRDANN0\FINESS_ET">'Affectation_Resultats'!$E$17</definedName>
    <definedName name="CRERNHCPTET__P11590__RRDANN0\Id_CR_SF_">'Affectation_Resultats'!$G$17</definedName>
    <definedName name="CRERNHCPTET__P115921_RRDANN0\FINESS_ET">'Affectation_Resultats'!$E$19</definedName>
    <definedName name="CRERNHCPTET__P115921_RRDANN0\Id_CR_SF_">'Affectation_Resultats'!$G$19</definedName>
    <definedName name="CRERNHCPTET__P115922_RRDANN0\FINESS_ET">'Affectation_Resultats'!$E$20</definedName>
    <definedName name="CRERNHCPTET__P115922_RRDANN0\Id_CR_SF_">'Affectation_Resultats'!$G$20</definedName>
    <definedName name="CRERNHCPTET__P115923_RRDANN0\FINESS_ET">'Affectation_Resultats'!$E$21</definedName>
    <definedName name="CRERNHCPTET__P115923_RRDANN0\Id_CR_SF_">'Affectation_Resultats'!$G$21</definedName>
    <definedName name="CRERNHCPTET__P115928_RRDANN0\FINESS_ET">'Affectation_Resultats'!$E$22</definedName>
    <definedName name="CRERNHCPTET__P115928_RRDANN0\Id_CR_SF_">'Affectation_Resultats'!$G$22</definedName>
    <definedName name="CRERNHCPTET__P1195___RRDANN0\FINESS_ET">'Affectation_Resultats'!$E$18</definedName>
    <definedName name="CRERNHCPTET__P1195___RRDANN0\Id_CR_SF_">'Affectation_Resultats'!$G$18</definedName>
    <definedName name="CRERNHCPTET__R106852_ANTANP1\_________">'Suivi_Affectation_Résultats_II'!$E$13</definedName>
    <definedName name="CRERNHCPTET__R106852_BEXANP1\FINESS_ET">'Suivi_Affectation_Résultats_I'!$H$13</definedName>
    <definedName name="CRERNHCPTET__R106852_BEXANP1\Id_CR_SF_">'Suivi_Affectation_Résultats_I'!$E$13</definedName>
    <definedName name="CRERNHCPTET__R106855_ANTANP1\_________">'Suivi_Affectation_Résultats_II'!$E$14</definedName>
    <definedName name="CRERNHCPTET__R106855_BEXANP1\FINESS_ET">'Suivi_Affectation_Résultats_I'!$H$14</definedName>
    <definedName name="CRERNHCPTET__R106855_BEXANP1\Id_CR_SF_">'Suivi_Affectation_Résultats_I'!$E$14</definedName>
    <definedName name="CRERNHCPTET__R106856_ANTANP1\_________">'Suivi_Affectation_Résultats_II'!$E$15</definedName>
    <definedName name="CRERNHCPTET__R106856_BEXANP1\FINESS_ET">'Suivi_Affectation_Résultats_I'!$H$15</definedName>
    <definedName name="CRERNHCPTET__R106856_BEXANP1\Id_CR_SF_">'Suivi_Affectation_Résultats_I'!$E$15</definedName>
    <definedName name="CRERNHCPTET__R106857_ANTANP1\_________">'Suivi_Affectation_Résultats_II'!$E$16</definedName>
    <definedName name="CRERNHCPTET__R106857_BEXANP1\FINESS_ET">'Suivi_Affectation_Résultats_I'!$H$16</definedName>
    <definedName name="CRERNHCPTET__R106857_BEXANP1\Id_CR_SF_">'Suivi_Affectation_Résultats_I'!$E$16</definedName>
    <definedName name="CRERNHCPTET__R106857_RRDANN0\FINESS_ET">'Affectation_Resultats'!$E$27</definedName>
    <definedName name="CRERNHCPTET__R106857_RRDANN0\Id_CR_SF_">'Affectation_Resultats'!$G$27</definedName>
    <definedName name="CRERNHCPTET__R1150___ANTANP1\_________">'Suivi_Affectation_Résultats_II'!$E$6</definedName>
    <definedName name="CRERNHCPTET__R1150___BEXANP1\FINESS_ET">'Suivi_Affectation_Résultats_I'!$H$6</definedName>
    <definedName name="CRERNHCPTET__R1150___BEXANP1\Id_CR_SF_">'Suivi_Affectation_Résultats_I'!$E$6</definedName>
    <definedName name="CRERNHCPTET__R11590__ANTANP1\_________">'Suivi_Affectation_Résultats_II'!$E$7</definedName>
    <definedName name="CRERNHCPTET__R11590__BEXANP1\FINESS_ET">'Suivi_Affectation_Résultats_I'!$H$7</definedName>
    <definedName name="CRERNHCPTET__R11590__BEXANP1\Id_CR_SF_">'Suivi_Affectation_Résultats_I'!$E$7</definedName>
    <definedName name="CRERNHCPTET__R11591__ANTANP1\_________">'Suivi_Affectation_Résultats_II'!$E$8</definedName>
    <definedName name="CRERNHCPTET__R11591__BEXANP1\FINESS_ET">'Suivi_Affectation_Résultats_I'!$H$8</definedName>
    <definedName name="CRERNHCPTET__R11591__BEXANP1\Id_CR_SF_">'Suivi_Affectation_Résultats_I'!$E$8</definedName>
    <definedName name="CRERNHCPTET__R115921_ANTANP1\_________">'Suivi_Affectation_Résultats_II'!$E$9</definedName>
    <definedName name="CRERNHCPTET__R115921_BEXANP1\FINESS_ET">'Suivi_Affectation_Résultats_I'!$H$9</definedName>
    <definedName name="CRERNHCPTET__R115921_BEXANP1\Id_CR_SF_">'Suivi_Affectation_Résultats_I'!$E$9</definedName>
    <definedName name="CRERNHCPTET__R115922_ANTANP1\_________">'Suivi_Affectation_Résultats_II'!$E$10</definedName>
    <definedName name="CRERNHCPTET__R115922_BEXANP1\FINESS_ET">'Suivi_Affectation_Résultats_I'!$H$10</definedName>
    <definedName name="CRERNHCPTET__R115922_BEXANP1\Id_CR_SF_">'Suivi_Affectation_Résultats_I'!$E$10</definedName>
    <definedName name="CRERNHCPTET__R115923_ANTANP1\_________">'Suivi_Affectation_Résultats_II'!$E$11</definedName>
    <definedName name="CRERNHCPTET__R115923_BEXANP1\FINESS_ET">'Suivi_Affectation_Résultats_I'!$H$11</definedName>
    <definedName name="CRERNHCPTET__R115923_BEXANP1\Id_CR_SF_">'Suivi_Affectation_Résultats_I'!$E$11</definedName>
    <definedName name="CRERNHCPTET__R115928_ANTANP1\_________">'Suivi_Affectation_Résultats_II'!$E$12</definedName>
    <definedName name="CRERNHCPTET__R115928_BEXANP1\FINESS_ET">'Suivi_Affectation_Résultats_I'!$H$12</definedName>
    <definedName name="CRERNHCPTET__R115928_BEXANP1\Id_CR_SF_">'Suivi_Affectation_Résultats_I'!$E$12</definedName>
    <definedName name="CRERNHCPTET__RESADMINRRDANN0\FINESS_ET">'Affectation_Resultats'!$E$13</definedName>
    <definedName name="CRERNHCPTET__RESADMINRRDANN0\Id_CR_SF_">'Affectation_Resultats'!$G$13</definedName>
    <definedName name="CRERNHCPTET__TREXCEDIRRDANN0\FINESS_ET">'Affectation_Resultats'!$E$11</definedName>
    <definedName name="CRERNHCPTET__TREXCEDIRRDANN0\Id_CR_SF_">'Affectation_Resultats'!$G$11</definedName>
    <definedName name="CRERNHCPTET__TREXCEDORRDANN0\FINESS_ET">'Affectation_Resultats'!$E$10</definedName>
    <definedName name="CRERNHCPTET__TREXCEDORRDANN0\Id_CR_SF_">'Affectation_Resultats'!$G$10</definedName>
    <definedName name="CRERNHIDEN___ADRESSE____ANN0\_________">'Page de garde'!$D$12</definedName>
    <definedName name="CRERNHIDEN___ADRESSE____ANN0\FINESS_ET">'Page de garde'!$D$28</definedName>
    <definedName name="CRERNHIDEN___ADRESSE____ANN0\Id_CR_SF_">'Id_CR_SF'!$D$8</definedName>
    <definedName name="CRERNHIDEN___ANNEEREF___ANN0\_________">'Page de garde'!$D$4</definedName>
    <definedName name="CRERNHIDEN___CAPAAUTO___ANN0\FINESS_ET">'Page de garde'!$H$28</definedName>
    <definedName name="CRERNHIDEN___CAPAAUTO___ANN0\Id_CR_SF_">'Id_CR_SF'!$G$8</definedName>
    <definedName name="CRERNHIDEN___CAPAINST___ANN0\FINESS_ET">'Page de garde'!$I$28</definedName>
    <definedName name="CRERNHIDEN___CAPAINST___ANN0\Id_CR_SF_">'Id_CR_SF'!$H$8</definedName>
    <definedName name="CRERNHIDEN___CATEGORI___ANN0\FINESS_ET">'Page de garde'!$F$28</definedName>
    <definedName name="CRERNHIDEN___CATEGORI___ANN0\Id_CR_SF_">'Id_CR_SF'!$F$8</definedName>
    <definedName name="CRERNHIDEN___CCNT_______ANN0\_________">'Page de garde'!$E$33</definedName>
    <definedName name="CRERNHIDEN___DATEAUTO___ANN0\FINESS_ET">'Page de garde'!$N$28</definedName>
    <definedName name="CRERNHIDEN___DATECPOM___ANN0\_________">'Conversions'!$B$1</definedName>
    <definedName name="CRERNHIDEN___DATEGENE___ANN0\_________">'Conversions'!$B$2</definedName>
    <definedName name="CRERNHIDEN___EDITEURL___ANN0\_________">'Page de garde'!$A$3</definedName>
    <definedName name="CRERNHIDEN___EMAIL______ANN0\_________">'Page de garde'!$D$18</definedName>
    <definedName name="CRERNHIDEN___FAX________ANN0\_________">'Page de garde'!$D$16</definedName>
    <definedName name="CRERNHIDEN___FINESSET___ANN0\FINESS_ET">'Page de garde'!$E$28</definedName>
    <definedName name="CRERNHIDEN___FINESSET___ANN0\Id_CR_SF_">'Id_CR_SF'!$E$8</definedName>
    <definedName name="CRERNHIDEN___FINESSPR___ANN0\_________">'Page de garde'!$E$28</definedName>
    <definedName name="CRERNHIDEN___Id_CR_SF___ANN0\Id_CR_SF_">'Id_CR_SF'!$B$8</definedName>
    <definedName name="CRERNHIDEN___JOUROUV____ANN0\FINESS_ET">'Page de garde'!$J$28</definedName>
    <definedName name="CRERNHIDEN___JOUROUV____ANN0\Id_CR_SF_">'Id_CR_SF'!$I$8</definedName>
    <definedName name="CRERNHIDEN___NFINESS____ANN0\_________">'Page de garde'!$D$6</definedName>
    <definedName name="CRERNHIDEN___NOMETAB____ANN0\FINESS_ET">'Page de garde'!$C$28</definedName>
    <definedName name="CRERNHIDEN___NOMETAB____ANN0\Id_CR_SF_">'Id_CR_SF'!$C$8</definedName>
    <definedName name="CRERNHIDEN___NOMREPRE___ANN0\_________">'Page de garde'!$D$20</definedName>
    <definedName name="CRERNHIDEN___ORGAGEST___ANN0\_________">'Page de garde'!$D$8</definedName>
    <definedName name="CRERNHIDEN___STATUTJU___ANN0\_________">'Page de garde'!$D$10</definedName>
    <definedName name="CRERNHIDEN___TEL________ANN0\_________">'Page de garde'!$D$14</definedName>
    <definedName name="CRERNHIDEN___VERSION____ANN0\_________">'Page de garde'!$A$1</definedName>
    <definedName name="CRERNHIDEN___VERSIONL___ANN0\_________">'Page de garde'!$A$2</definedName>
    <definedName name="_xlnm.Print_Titles" localSheetId="13">'Affectation_Resultats'!$B:$C</definedName>
    <definedName name="_xlnm.Print_Titles" localSheetId="14">'Suivi_Affectation_Résultats_I'!$B:$C</definedName>
    <definedName name="RepereConso">'Conso'!$C:$C</definedName>
    <definedName name="RepereCRP">'Synthèse CR'!$5:$17</definedName>
    <definedName name="RepereCRP_FISF">'Synthèse CR'!$21:$35</definedName>
    <definedName name="RepereEHPAD_FinessET">'Affectation_Resultats'!$E:$E</definedName>
    <definedName name="RepereEHPAD_ID_CR_SF">'Affectation_Resultats'!$G:$G</definedName>
    <definedName name="RepereESSMS_FinessET">'Affectation_Resultats'!$F:$F</definedName>
    <definedName name="RepereESSMS_ID_CR_SF">'Affectation_Resultats'!$H:$H</definedName>
    <definedName name="RepereProchain">'Synthèse CR'!$A$21</definedName>
    <definedName name="RepereProchainConso">'Conso'!$D$1</definedName>
    <definedName name="RepereSuiviResultat_FinessET">'Suivi_Affectation_Résultats_I'!$G:$I</definedName>
    <definedName name="RepereSuiviResultat_ID_CR_SF">'Suivi_Affectation_Résultats_I'!$D:$F</definedName>
    <definedName name="RepereTitreSuiviAffectationResultat">'Suivi_Affectation_Résultats_I'!$B$2:$M$2</definedName>
    <definedName name="RepereTotalResultat">'Affectation_Resultats'!$I:$I</definedName>
    <definedName name="RepereTotalSuiviResultat">'Suivi_Affectation_Résultats_I'!$J:$J</definedName>
    <definedName name="statut">'Liste'!$A$2:$A$4</definedName>
    <definedName name="_xlnm.Print_Area" localSheetId="13">'Affectation_Resultats'!$A$1:$AO$35</definedName>
    <definedName name="_xlnm.Print_Area" localSheetId="9">'CRA_SF'!$B$1:$K$181</definedName>
    <definedName name="_xlnm.Print_Area" localSheetId="8">'CRP NON SOUMIS EQUIL'!$B$1:$J$180</definedName>
    <definedName name="_xlnm.Print_Area" localSheetId="11">'ERRD synthétique'!$B$2:$G$25</definedName>
    <definedName name="_xlnm.Print_Area" localSheetId="5">'Page de garde'!$A$1:$L$35</definedName>
    <definedName name="_xlnm.Print_Area" localSheetId="7">'Sommaire'!$A$1:$C$20</definedName>
    <definedName name="_xlnm.Print_Area" localSheetId="14">'Suivi_Affectation_Résultats_I'!$A$1:$AL$19</definedName>
    <definedName name="_xlnm.Print_Area" localSheetId="10">'Synthèse CR'!$A$1:$H$69</definedName>
    <definedName name="_xlnm.Print_Area" localSheetId="12">'Tableau_Rcc'!$B$2:$K$41</definedName>
  </definedNames>
  <calcPr fullCalcOnLoad="1"/>
</workbook>
</file>

<file path=xl/sharedStrings.xml><?xml version="1.0" encoding="utf-8"?>
<sst xmlns="http://schemas.openxmlformats.org/spreadsheetml/2006/main" count="1079" uniqueCount="546">
  <si>
    <t>Total</t>
  </si>
  <si>
    <t xml:space="preserve"> </t>
  </si>
  <si>
    <t>Rabais, remises, ristournes accordés par l'établissement</t>
  </si>
  <si>
    <t>Variation des stocks, en cours de production, produits (en dépenses)</t>
  </si>
  <si>
    <t>SERVICES EXTERIEURS</t>
  </si>
  <si>
    <t>Sous-traitance: prestations à caractère médical</t>
  </si>
  <si>
    <t>Sous-traitance: prestations à caractère médico-social</t>
  </si>
  <si>
    <t>Sous-traitance: autres prestations de service</t>
  </si>
  <si>
    <t xml:space="preserve">AUTRES SERVICES EXTERIEURS </t>
  </si>
  <si>
    <t>Déplacements, missions et réceptions</t>
  </si>
  <si>
    <t>Frais postaux et frais de télécommunications</t>
  </si>
  <si>
    <t>TOTAL GROUPE I</t>
  </si>
  <si>
    <t>Personnel extérieur à l'établissement</t>
  </si>
  <si>
    <t>Rémunérations d'intermédiaires et honoraires</t>
  </si>
  <si>
    <t>Impôts, taxes et versements assimilés sur rémunérations (administration des impôts)</t>
  </si>
  <si>
    <t>Impôts, taxes et versements assimilés sur rémunérations (autres organismes)</t>
  </si>
  <si>
    <t>Rémunérations du personnel non médical</t>
  </si>
  <si>
    <t>Rémunérations du personnel médical</t>
  </si>
  <si>
    <t>Rémunération du personnel handicapé</t>
  </si>
  <si>
    <t>Charges de sécurité sociale et de prévoyance</t>
  </si>
  <si>
    <t>Personnes handicapées</t>
  </si>
  <si>
    <t>Autres charges sociales</t>
  </si>
  <si>
    <t>Autres charges de personnel</t>
  </si>
  <si>
    <t>TOTAL GROUPE II</t>
  </si>
  <si>
    <t>Redevances de crédit-bail</t>
  </si>
  <si>
    <t>Charges locatives et de copropriété</t>
  </si>
  <si>
    <t>Primes d'assurances</t>
  </si>
  <si>
    <t>Etudes et recherches</t>
  </si>
  <si>
    <t>Divers</t>
  </si>
  <si>
    <t>Information, publications, relations publiques</t>
  </si>
  <si>
    <t>Services bancaires et assimilés</t>
  </si>
  <si>
    <t>AUTRES CHARGES DE GESTION COURANTE</t>
  </si>
  <si>
    <t>Redevances pour concessions, brevets, licences, procédés, droits et valeurs similaires</t>
  </si>
  <si>
    <t>Pertes sur créances irrécouvrables</t>
  </si>
  <si>
    <t>Quotes-parts de résultat sur opérations faites en commun</t>
  </si>
  <si>
    <t>Subventions</t>
  </si>
  <si>
    <t>Charges diverses de gestion courante</t>
  </si>
  <si>
    <t>CHARGES FINANCIERES</t>
  </si>
  <si>
    <t>Charges financières</t>
  </si>
  <si>
    <t>CHARGES EXCEPTIONNELLES</t>
  </si>
  <si>
    <t>Charges exceptionnelles sur opérations de gestion</t>
  </si>
  <si>
    <t>Valeurs comptables des éléments d'actif cédés</t>
  </si>
  <si>
    <t>Autres charges exceptionnelles</t>
  </si>
  <si>
    <t>DOTATIONS AUX AMORTISSEMENTS, AUX DEPRECIATIONS, AUX PROVISIONS ET ENGAGEMENTS</t>
  </si>
  <si>
    <t>Dotations aux amortissements des immobilisations incorporelles et corporelles</t>
  </si>
  <si>
    <t>Dotations aux amortissements des charges d'exploitation à répartir</t>
  </si>
  <si>
    <t>Dotations aux dépréciations des immobilisations incorporelles et corporelles</t>
  </si>
  <si>
    <t>Dotations aux dépréciations des actifs circulants</t>
  </si>
  <si>
    <t>Dotations aux amortissements, dépréciations et provisions : charges exceptionnelles</t>
  </si>
  <si>
    <t>TOTAL GROUPE III</t>
  </si>
  <si>
    <t>Produits à la charge de l’assurance maladie (hors EHPAD)</t>
  </si>
  <si>
    <t>Produits à la charge de l’Etat</t>
  </si>
  <si>
    <t>Produits à la charge du département (hors EHPAD)</t>
  </si>
  <si>
    <t>Produits à la charge de l’usager (hors EHPAD)</t>
  </si>
  <si>
    <t>Produits à la charge d’autres financeurs</t>
  </si>
  <si>
    <t>Production stockée</t>
  </si>
  <si>
    <t>Production immobilisée</t>
  </si>
  <si>
    <t>Subventions d'exploitation et participations</t>
  </si>
  <si>
    <t>Autres produits de gestion courante</t>
  </si>
  <si>
    <t>Variation des stocks (en recettes)</t>
  </si>
  <si>
    <t xml:space="preserve">Rabais, remises et ristournes obtenus sur achats </t>
  </si>
  <si>
    <t>Rabais, remises et ristournes obtenus sur services extérieurs</t>
  </si>
  <si>
    <t>Remboursements sur rémunérations du personnel non médical</t>
  </si>
  <si>
    <t>Remboursements sur rémunérations des personnes handicapées</t>
  </si>
  <si>
    <t>Remboursements sur charges de sécurité sociale et de prévoyance et sur autres charges sociales</t>
  </si>
  <si>
    <t>Fonds de compensation des cessations anticipées d'activité</t>
  </si>
  <si>
    <t>Intérêts des emprunts et dettes (en recettes)</t>
  </si>
  <si>
    <t>Produits financiers</t>
  </si>
  <si>
    <t xml:space="preserve">PRODUITS EXCEPTIONNELS </t>
  </si>
  <si>
    <t>Produits exceptionnels sur opérations de gestion</t>
  </si>
  <si>
    <t>AUTRES PRODUITS</t>
  </si>
  <si>
    <t>Reprises sur dépréciations et provisions (à inscrire dans les produits financiers)</t>
  </si>
  <si>
    <t>Reprises sur dépréciations et provisions (à inscrire dans les produits exceptionnels)</t>
  </si>
  <si>
    <t>Transferts de charges</t>
  </si>
  <si>
    <t>6459/ 69/79</t>
  </si>
  <si>
    <t>Produits</t>
  </si>
  <si>
    <t>Achats et variation de stocks</t>
  </si>
  <si>
    <t>Transports de biens, d'usagers et transports collectifs du personnel</t>
  </si>
  <si>
    <t>Locations</t>
  </si>
  <si>
    <t>Entretien et réparations</t>
  </si>
  <si>
    <t>Catégorie</t>
  </si>
  <si>
    <t>Date d'autorisation</t>
  </si>
  <si>
    <t>Capacité autorisée</t>
  </si>
  <si>
    <t>Capacité installée</t>
  </si>
  <si>
    <t>Adresses</t>
  </si>
  <si>
    <t>Amplitude d'ouverture sur l'année (en jours)</t>
  </si>
  <si>
    <t>…</t>
  </si>
  <si>
    <t>Montant</t>
  </si>
  <si>
    <t>Page  à</t>
  </si>
  <si>
    <t>Page</t>
  </si>
  <si>
    <t>Documents</t>
  </si>
  <si>
    <t>Identification de l'onglet</t>
  </si>
  <si>
    <t>Pagination</t>
  </si>
  <si>
    <t>Tableau_Rcc</t>
  </si>
  <si>
    <t>N° de compte</t>
  </si>
  <si>
    <t>Libellé</t>
  </si>
  <si>
    <t>Clé de répartition
(nature)</t>
  </si>
  <si>
    <t>TOTAL DES CHARGES</t>
  </si>
  <si>
    <t>TOTAL DES PRODUITS</t>
  </si>
  <si>
    <t>Produits des cessions d'éléments d'actif</t>
  </si>
  <si>
    <t>Dotations aux amortissements, aux dépréciations et aux provisions</t>
  </si>
  <si>
    <t>SOUS-TOTAL 1</t>
  </si>
  <si>
    <t>SOUS-TOTAL 2</t>
  </si>
  <si>
    <t>Reprises sur dépréciations des actifs circulants</t>
  </si>
  <si>
    <t>Reprises sur dépréciations des immobilisations incorporelles et corporelles</t>
  </si>
  <si>
    <t>Reprises sur provisions d'exploitation</t>
  </si>
  <si>
    <t>Reprises sur amortissements des immobilisations incorporelles et corporelles</t>
  </si>
  <si>
    <t>Sommaire</t>
  </si>
  <si>
    <t>Tableau de répartition des charges communes et opérations faites en commun</t>
  </si>
  <si>
    <t>Convention collective majoritaire de travail / accord d'entreprise :</t>
  </si>
  <si>
    <t>APPORT A LA CAPACITE D'AUTOFINANCEMENT (si 1-2&gt;0)</t>
  </si>
  <si>
    <t>PRELEVEMENT SUR LA CAPACITE D'AUTOFINANCEMENT (si 1-2&lt;0)</t>
  </si>
  <si>
    <t>CRP</t>
  </si>
  <si>
    <t>CRA_1</t>
  </si>
  <si>
    <t>CRA_2</t>
  </si>
  <si>
    <t>CRA_...</t>
  </si>
  <si>
    <t>Comptes de résultat (CR)</t>
  </si>
  <si>
    <t>Budget initial</t>
  </si>
  <si>
    <t>Virements de crédits et DM</t>
  </si>
  <si>
    <t xml:space="preserve">Prévisions budgétaires totales </t>
  </si>
  <si>
    <t>Réalisations</t>
  </si>
  <si>
    <t>Ecart réalisations / prévisions (€)</t>
  </si>
  <si>
    <t>Ecart réalisations / prévisions (%)</t>
  </si>
  <si>
    <t>(1)</t>
  </si>
  <si>
    <t>(2)</t>
  </si>
  <si>
    <t>(3) = (1) +(2)</t>
  </si>
  <si>
    <t>(4)</t>
  </si>
  <si>
    <t>(4)-(3)</t>
  </si>
  <si>
    <t>(4)-(3) / (3)</t>
  </si>
  <si>
    <t xml:space="preserve">DEFICIT </t>
  </si>
  <si>
    <t>TOTAL EQUILIBRE DU COMPTE DE RESULTAT PRINCIPAL/ANNEXE</t>
  </si>
  <si>
    <t xml:space="preserve">EXCEDENT </t>
  </si>
  <si>
    <t>Synthèse des comptes de résultat</t>
  </si>
  <si>
    <t>RESULTAT COMPTABLE  EXCEDENTAIRE</t>
  </si>
  <si>
    <t>RESULTAT COMPTABLE  DEFICITAIRE</t>
  </si>
  <si>
    <t>Cadre ERRD synthétique</t>
  </si>
  <si>
    <t>IMPACT DES COMPTES DE RESULTAT SUR LA CAPACITE D'AUTOFINANCEMENT PREVISIONNELLE DE L'ENTITE</t>
  </si>
  <si>
    <t>CRA 1</t>
  </si>
  <si>
    <t>CRA…</t>
  </si>
  <si>
    <t>Compte</t>
  </si>
  <si>
    <t>Résultat comptable de l'exercice = classe 6 - classe 7</t>
  </si>
  <si>
    <t>Amortissements comptables excédentaires différés</t>
  </si>
  <si>
    <t>Dépenses pour congés payés</t>
  </si>
  <si>
    <t>Autres dépenses non opposables aux tiers financeurs</t>
  </si>
  <si>
    <t>Affectation du résultat administratif</t>
  </si>
  <si>
    <t>Excédents affectés à la couverture du besoin en fonds de roulement (réserve de trésorerie)</t>
  </si>
  <si>
    <t>(Tableau à dimensionner en fonction du nombre d'établissements)</t>
  </si>
  <si>
    <t>Présentation des produits des sections dépendance et soins</t>
  </si>
  <si>
    <t>PREVUES</t>
  </si>
  <si>
    <t>REALISEES</t>
  </si>
  <si>
    <t>PREVUS</t>
  </si>
  <si>
    <t>REALISES</t>
  </si>
  <si>
    <t>TOTAL EQUILIBRE DU COMPTE DE RESULTAT</t>
  </si>
  <si>
    <t>TOTAL EQUILIBRE DES COMPTES DE RESULTAT</t>
  </si>
  <si>
    <t>PREVU</t>
  </si>
  <si>
    <t>REALISE</t>
  </si>
  <si>
    <t>RESULTAT COMPTABLE  (EXCEDENT)</t>
  </si>
  <si>
    <t>RESULTAT COMPTABLE  (DEFICIT)</t>
  </si>
  <si>
    <t>Autres produits exceptionnels - sauf 7781</t>
  </si>
  <si>
    <t>Diminution de l'excédent comptable résultant du transfert vers un autre établissement</t>
  </si>
  <si>
    <t>Augmentation du résultat comptable résultant du transfert d'un autre établissement</t>
  </si>
  <si>
    <t>Contribution versée au groupement hospitalier de territoire</t>
  </si>
  <si>
    <t>Quote-part d'éléments du fonds associatif virée au compte de résultat</t>
  </si>
  <si>
    <t>Montant des quotes-parts des opérations faites en commun</t>
  </si>
  <si>
    <t>Dotations aux provisions d'exploitation</t>
  </si>
  <si>
    <t>Quotes-parts des subventions d'investissement virées au résultat de l'exercice</t>
  </si>
  <si>
    <t>Quotes-parts des subventions et fonds associatifs virées au résultat</t>
  </si>
  <si>
    <t>Reprises sur amortissements, dépréciations et provisions</t>
  </si>
  <si>
    <t>Lisez-moi du cadre "ERRD simplifié"</t>
  </si>
  <si>
    <t>Apport à la CAF en pourcentage des produits</t>
  </si>
  <si>
    <t>Prélèvement sur la CAF en pourcentage des produits</t>
  </si>
  <si>
    <t>Affectation_Resultats</t>
  </si>
  <si>
    <t>statut</t>
  </si>
  <si>
    <t>categorie</t>
  </si>
  <si>
    <t>Convention collective</t>
  </si>
  <si>
    <t>AJA</t>
  </si>
  <si>
    <t>EHPAD</t>
  </si>
  <si>
    <t>Raison sociale :</t>
  </si>
  <si>
    <t>FINESS ET :</t>
  </si>
  <si>
    <t>ACHATS</t>
  </si>
  <si>
    <r>
      <t>GROUPE I :</t>
    </r>
    <r>
      <rPr>
        <b/>
        <sz val="10"/>
        <rFont val="Arial"/>
        <family val="2"/>
      </rPr>
      <t xml:space="preserve"> CHARGES AFFERENTES A L'EXPLOITATION COURANTE</t>
    </r>
  </si>
  <si>
    <r>
      <t xml:space="preserve"> </t>
    </r>
    <r>
      <rPr>
        <b/>
        <u val="single"/>
        <sz val="10"/>
        <rFont val="Arial"/>
        <family val="2"/>
      </rPr>
      <t>GROUPE II</t>
    </r>
    <r>
      <rPr>
        <b/>
        <sz val="10"/>
        <rFont val="Arial"/>
        <family val="2"/>
      </rPr>
      <t xml:space="preserve"> : CHARGES AFFERENTES AU PERSONNEL</t>
    </r>
  </si>
  <si>
    <r>
      <t xml:space="preserve"> </t>
    </r>
    <r>
      <rPr>
        <b/>
        <u val="single"/>
        <sz val="10"/>
        <rFont val="Arial"/>
        <family val="2"/>
      </rPr>
      <t>GROUPE III</t>
    </r>
    <r>
      <rPr>
        <b/>
        <sz val="10"/>
        <rFont val="Arial"/>
        <family val="2"/>
      </rPr>
      <t xml:space="preserve"> : CHARGES AFFERENTES A LA STRUCTURE </t>
    </r>
  </si>
  <si>
    <r>
      <t>GROUPE I :</t>
    </r>
    <r>
      <rPr>
        <b/>
        <sz val="10"/>
        <rFont val="Arial"/>
        <family val="2"/>
      </rPr>
      <t xml:space="preserve"> PRODUITS DE LA TARIFICATION</t>
    </r>
  </si>
  <si>
    <r>
      <t>GROUPE II :</t>
    </r>
    <r>
      <rPr>
        <b/>
        <sz val="10"/>
        <rFont val="Arial"/>
        <family val="2"/>
      </rPr>
      <t xml:space="preserve"> AUTRES PRODUITS RELATIFS A L'EXPLOITATION</t>
    </r>
  </si>
  <si>
    <r>
      <t>GROUPE III :</t>
    </r>
    <r>
      <rPr>
        <b/>
        <sz val="10"/>
        <rFont val="Arial"/>
        <family val="2"/>
      </rPr>
      <t xml:space="preserve">  PRODUITS FINANCIERS ET PRODUITS NON ENCAISSABLES </t>
    </r>
  </si>
  <si>
    <t xml:space="preserve">Présentation des charges des sections dépendance et soins : </t>
  </si>
  <si>
    <t>Remboursements sur rémunérations du personnel médical</t>
  </si>
  <si>
    <r>
      <rPr>
        <b/>
        <sz val="10"/>
        <color indexed="8"/>
        <rFont val="Arial"/>
        <family val="2"/>
      </rPr>
      <t>Groupe I :</t>
    </r>
    <r>
      <rPr>
        <sz val="10"/>
        <color indexed="8"/>
        <rFont val="Arial"/>
        <family val="2"/>
      </rPr>
      <t xml:space="preserve"> charges afférentes à l'exploitation courante</t>
    </r>
  </si>
  <si>
    <r>
      <rPr>
        <b/>
        <sz val="10"/>
        <color indexed="8"/>
        <rFont val="Arial"/>
        <family val="2"/>
      </rPr>
      <t xml:space="preserve">Groupe I </t>
    </r>
    <r>
      <rPr>
        <sz val="10"/>
        <color indexed="8"/>
        <rFont val="Arial"/>
        <family val="2"/>
      </rPr>
      <t>: produits de la tarification</t>
    </r>
  </si>
  <si>
    <r>
      <rPr>
        <b/>
        <sz val="10"/>
        <color indexed="8"/>
        <rFont val="Arial"/>
        <family val="2"/>
      </rPr>
      <t>Groupe II :</t>
    </r>
    <r>
      <rPr>
        <sz val="10"/>
        <color indexed="8"/>
        <rFont val="Arial"/>
        <family val="2"/>
      </rPr>
      <t xml:space="preserve"> charges afférentes au personnel</t>
    </r>
  </si>
  <si>
    <r>
      <rPr>
        <b/>
        <sz val="10"/>
        <color indexed="8"/>
        <rFont val="Arial"/>
        <family val="2"/>
      </rPr>
      <t>Groupe II :</t>
    </r>
    <r>
      <rPr>
        <sz val="10"/>
        <color indexed="8"/>
        <rFont val="Arial"/>
        <family val="2"/>
      </rPr>
      <t xml:space="preserve"> autres produits relatifs à l'exploitation</t>
    </r>
  </si>
  <si>
    <r>
      <rPr>
        <b/>
        <sz val="10"/>
        <color indexed="8"/>
        <rFont val="Arial"/>
        <family val="2"/>
      </rPr>
      <t>Groupe III :</t>
    </r>
    <r>
      <rPr>
        <sz val="10"/>
        <color indexed="8"/>
        <rFont val="Arial"/>
        <family val="2"/>
      </rPr>
      <t xml:space="preserve"> charges afférentes à la structure</t>
    </r>
  </si>
  <si>
    <r>
      <rPr>
        <b/>
        <sz val="10"/>
        <color indexed="8"/>
        <rFont val="Arial"/>
        <family val="2"/>
      </rPr>
      <t xml:space="preserve">Groupe III </t>
    </r>
    <r>
      <rPr>
        <sz val="10"/>
        <color indexed="8"/>
        <rFont val="Arial"/>
        <family val="2"/>
      </rPr>
      <t>: produits financiers, produits exceptionnels et produits non encaissables</t>
    </r>
  </si>
  <si>
    <t>EHPAD …</t>
  </si>
  <si>
    <t>Autre ESSMS …</t>
  </si>
  <si>
    <t xml:space="preserve">N° Identifiant : </t>
  </si>
  <si>
    <t>%</t>
  </si>
  <si>
    <t>Détermination et affectation des résultats</t>
  </si>
  <si>
    <t>Résultats antérieurs repris dans le cadre de la tarification (déficits)</t>
  </si>
  <si>
    <t>Résultats antérieurs repris dans le cadre de la tarification (excédents)</t>
  </si>
  <si>
    <t>FINESS de rattachement :</t>
  </si>
  <si>
    <t xml:space="preserve">Récapitulatif des aides contextuelles </t>
  </si>
  <si>
    <t>N° FINESS (entité juridique)</t>
  </si>
  <si>
    <t>Première ligne du tableau de la page de garde</t>
  </si>
  <si>
    <t>Saisir les informations du compte de résultat principal (CRP). Dans l'attente de la signature du CPOM, il peut s'agir du compte de résultat de l'établissement le plus ancien ou celui dont les dépenses d'exploitation sont les plus importantes. Ce choix peut être modifié lors de la signature du CPOM.</t>
  </si>
  <si>
    <t xml:space="preserve">Deuxième ligne et lignes suivantes du tableau de la page de garde </t>
  </si>
  <si>
    <t>A partir de la 2ème ligne du tableau, il convient de saisir les informations des comptes de résultat annexes (CRA). Une ligne par CRA est à saisir.</t>
  </si>
  <si>
    <t>Icônes du tableau de la page de garde</t>
  </si>
  <si>
    <t xml:space="preserve">: crée les onglets correspondants selon le procédé décrit dans le "LISEZ-MOI". </t>
  </si>
  <si>
    <t>N° FINESS Etablissement</t>
  </si>
  <si>
    <t>Dénomination du CR sans n° FINESS</t>
  </si>
  <si>
    <t>N° FINESS de rattachement</t>
  </si>
  <si>
    <t>Budget exercice N</t>
  </si>
  <si>
    <t>Org. privé commer.</t>
  </si>
  <si>
    <t>Org. privé non lucr.</t>
  </si>
  <si>
    <t>Identification des activités sans numéro FINESS</t>
  </si>
  <si>
    <t>Liste des établissements, services et activités sans FINESS Etablissement relevant du périmètre de l'ERRD</t>
  </si>
  <si>
    <t>Adresse</t>
  </si>
  <si>
    <t>Affectation de résultats inter-établissements ou services</t>
  </si>
  <si>
    <t>Synthèse CR</t>
  </si>
  <si>
    <t>ERRD synthétique</t>
  </si>
  <si>
    <t>Dénomination du CR sans Finess :</t>
  </si>
  <si>
    <t xml:space="preserve">Ils doivent nécessairement relever du FINESS de l'entité juridique (sauf cas particulier des sociétés commerciales contrôlées). </t>
  </si>
  <si>
    <t>Autres</t>
  </si>
  <si>
    <t>Accueil de jour adossé</t>
  </si>
  <si>
    <t>categorie_Id_CR_SF</t>
  </si>
  <si>
    <t xml:space="preserve">Date de génération du fichier </t>
  </si>
  <si>
    <t>Conso</t>
  </si>
  <si>
    <t>Réalisé</t>
  </si>
  <si>
    <t>Prévu</t>
  </si>
  <si>
    <t>FINESS ET</t>
  </si>
  <si>
    <t>Raison sociale</t>
  </si>
  <si>
    <t>Exercice :</t>
  </si>
  <si>
    <t>N° FINESS (entité juridique) :</t>
  </si>
  <si>
    <t>Organisme gestionnaire :</t>
  </si>
  <si>
    <t>Statut de l'entité juridique :</t>
  </si>
  <si>
    <t>Adresse :</t>
  </si>
  <si>
    <t>Téléphone :</t>
  </si>
  <si>
    <t>Fax :</t>
  </si>
  <si>
    <t>Email :</t>
  </si>
  <si>
    <t>Nom et qualité de la personne habilitée à représenter l'organisme gestionnaire :</t>
  </si>
  <si>
    <t>Date d'effet du contrat pluriannuel d'objectifs et de moyens :</t>
  </si>
  <si>
    <r>
      <rPr>
        <b/>
        <sz val="10"/>
        <rFont val="Arial"/>
        <family val="2"/>
      </rPr>
      <t>Groupe I :</t>
    </r>
    <r>
      <rPr>
        <sz val="10"/>
        <rFont val="Arial"/>
        <family val="2"/>
      </rPr>
      <t xml:space="preserve"> charges afférentes à l'exploitation courante</t>
    </r>
  </si>
  <si>
    <r>
      <rPr>
        <b/>
        <sz val="10"/>
        <rFont val="Arial"/>
        <family val="2"/>
      </rPr>
      <t xml:space="preserve">Groupe I </t>
    </r>
    <r>
      <rPr>
        <sz val="10"/>
        <rFont val="Arial"/>
        <family val="2"/>
      </rPr>
      <t>: produits de la tarification</t>
    </r>
  </si>
  <si>
    <r>
      <rPr>
        <b/>
        <sz val="10"/>
        <rFont val="Arial"/>
        <family val="2"/>
      </rPr>
      <t>Groupe II :</t>
    </r>
    <r>
      <rPr>
        <sz val="10"/>
        <rFont val="Arial"/>
        <family val="2"/>
      </rPr>
      <t xml:space="preserve"> charges afférentes au personnel</t>
    </r>
  </si>
  <si>
    <r>
      <rPr>
        <b/>
        <sz val="10"/>
        <rFont val="Arial"/>
        <family val="2"/>
      </rPr>
      <t>Groupe II :</t>
    </r>
    <r>
      <rPr>
        <sz val="10"/>
        <rFont val="Arial"/>
        <family val="2"/>
      </rPr>
      <t xml:space="preserve"> autres produits relatifs à l'exploitation</t>
    </r>
  </si>
  <si>
    <r>
      <rPr>
        <b/>
        <sz val="10"/>
        <rFont val="Arial"/>
        <family val="2"/>
      </rPr>
      <t>Groupe III :</t>
    </r>
    <r>
      <rPr>
        <sz val="10"/>
        <rFont val="Arial"/>
        <family val="2"/>
      </rPr>
      <t xml:space="preserve"> charges afférentes à la structure</t>
    </r>
  </si>
  <si>
    <r>
      <rPr>
        <b/>
        <sz val="10"/>
        <rFont val="Arial"/>
        <family val="2"/>
      </rPr>
      <t xml:space="preserve">Groupe III </t>
    </r>
    <r>
      <rPr>
        <sz val="10"/>
        <rFont val="Arial"/>
        <family val="2"/>
      </rPr>
      <t>: produits financiers, produits exceptionnels et produits non encaissables</t>
    </r>
  </si>
  <si>
    <t>Etablissements relevant du périmètre de l'ERRD</t>
  </si>
  <si>
    <t>Etablissements</t>
  </si>
  <si>
    <t>Identifiant (*)</t>
  </si>
  <si>
    <t>Etablissement 1 budget principal (CRP)</t>
  </si>
  <si>
    <t>Etablissement 2 (CRA 1)</t>
  </si>
  <si>
    <t>Détermination et affectation des résultats (soins + dépendance pour les EHPAD)</t>
  </si>
  <si>
    <t>Suivi de l' affectation des résultats sur le périmètre de l'ERRD simplifié (soins + dépendance pour les EHPAD)</t>
  </si>
  <si>
    <t>Suivi_Affectation_Resultats</t>
  </si>
  <si>
    <t>Préconisation de remplissage : la somme des budgets (2) + (3) devrait être égale à (1)</t>
  </si>
  <si>
    <t>Quotes-parts Autres opérations faites en commun</t>
  </si>
  <si>
    <t>Affectation de résultats des établissements et services inclus dans le périmètre du CPOM (comptes de résultats mentionnés au 1° du II de l'article R. 314-222 du CASF)</t>
  </si>
  <si>
    <t>(1): Hors établissements mentionnés à l'article R. 314-244 du CASF</t>
  </si>
  <si>
    <t>Le modèle de CRP créé est le CRP non soumis à l'équilibre strict.</t>
  </si>
  <si>
    <t>Nous vous invitons à compléter le tableau de l'onglet "Id_CR_SF" selon le même ordonnancement chaque année, afin qu'un même numéro d'identification soit toujours attribué à la même activité.</t>
  </si>
  <si>
    <t>(*) Veuillez saisir un identifiant de votre choix comprenant 6 caractères (sans caractères spéciaux, tirets, accents, etc.).</t>
  </si>
  <si>
    <t>Etablissement 3 (CRA 2)</t>
  </si>
  <si>
    <t>Etablissement ... (CRA ... )</t>
  </si>
  <si>
    <t>29 - Convention collective nationale des établissements privés d'hospitalisation, de soins, de cure et de garde à but non lucratif (FEHAP, convention de 1951)</t>
  </si>
  <si>
    <t>405 - Convention collective nationale des établissements médico-sociaux de l'union intersyndicale des secteurs sanitaires et sociaux (UNISSS, FFESCPE, convention de 1965, enfants, adolescents )</t>
  </si>
  <si>
    <t>413 - Convention collective nationale de travail des établissements et services pour personnes inadaptées et handicapées (convention de 1966, SNAPEI)</t>
  </si>
  <si>
    <t>783 - Convention collective des centres d'hébergement et de réadaptation sociale et dans les services d'accueil, d'orientation et d'insertion pour adultes (CHRS, SOP )</t>
  </si>
  <si>
    <t>1001 - Convention collective nationale du 1 mars 1979 des médecins spécialistes qualifiés au regard du conseil de l'ordre travaillant dans les établissements et services pour personnes inadaptées et handicapées</t>
  </si>
  <si>
    <t>1031 - Convention collective nationale de la fédération nationale des associations familiales rurales (FNAFR)</t>
  </si>
  <si>
    <t>1261 - Convention collective nationale des acteurs du lien social et familial : centres sociaux et socioculturels, associations d'accueil de jeunes enfants, associations de développement social local (SNAECSO)</t>
  </si>
  <si>
    <t>1565 - Convention collective des services de soins infirmiers à domicile pour personnes âgées de la Guadeloupe</t>
  </si>
  <si>
    <t>2046 - Convention collective nationale du personnel non médical des centres de lutte contre le cancer</t>
  </si>
  <si>
    <t>2941 - Convention collective de la branche de l'aide, de l'accompagnement, des soins et des services à domicile</t>
  </si>
  <si>
    <t>5502 - Convention d'entreprise Croix Rouge</t>
  </si>
  <si>
    <t>5524 - Convention d'entreprise France terre d'asile</t>
  </si>
  <si>
    <t>Compte de résultat  annexe (CRA) - Activité sans FINESS</t>
  </si>
  <si>
    <t>Présentation des charges</t>
  </si>
  <si>
    <t>Présentation des produits</t>
  </si>
  <si>
    <t>Montant total du compte (1)</t>
  </si>
  <si>
    <t>Activités/ESSMS relevant du périmètre du CPOM (2)</t>
  </si>
  <si>
    <t>Budgets hors périmètre du CPOM (synthèse) (3)</t>
  </si>
  <si>
    <t>Synthèse des CR</t>
  </si>
  <si>
    <t>Compte de résultat principal/annexe non soumis à l'obligation d'équilibre</t>
  </si>
  <si>
    <t xml:space="preserve">I.- Quels sont les organismes gestionnaires (OG) concernés par ce cadre ? </t>
  </si>
  <si>
    <r>
      <rPr>
        <sz val="9"/>
        <rFont val="Arial"/>
        <family val="2"/>
      </rPr>
      <t>*</t>
    </r>
    <r>
      <rPr>
        <sz val="6.5"/>
        <rFont val="Arial"/>
        <family val="2"/>
      </rPr>
      <t xml:space="preserve"> Dont les PUV</t>
    </r>
  </si>
  <si>
    <t>Le périmètre de l'ERRD N est identique à celui de l'EPRD N. Si un CPOM récent a modifié le périmètre de l'EPRD depuis le dernier dépôt, ce nouveau périmètre entre en application pour l'ERRD de l'exercice suivant la signature du CPOM.</t>
  </si>
  <si>
    <t xml:space="preserve">L'OG peut, avec l'accord de l'AT, établir un cadre ERRD complet unique regroupant l'ensemble de ces établissements. A défaut, il doit déposer un cadre complet pour le périmètre de ses ESMS PH et un cadre simplifié regroupant ses EHPAD et/ou AJA (même si un CPOM commun a été signé). </t>
  </si>
  <si>
    <t>Les CRP inclus dans l'ERRD simplifié sont automatiquement non soumis à l'équilibre strict.</t>
  </si>
  <si>
    <t xml:space="preserve">III.- Fonctionnement du cadre </t>
  </si>
  <si>
    <t xml:space="preserve">a) 1er FINESS ET : </t>
  </si>
  <si>
    <r>
      <t>i)</t>
    </r>
    <r>
      <rPr>
        <sz val="7"/>
        <color indexed="8"/>
        <rFont val="Times New Roman"/>
        <family val="1"/>
      </rPr>
      <t xml:space="preserve">     </t>
    </r>
    <r>
      <rPr>
        <sz val="10"/>
        <color indexed="8"/>
        <rFont val="Arial"/>
        <family val="2"/>
      </rPr>
      <t>saisie de la première ligne</t>
    </r>
  </si>
  <si>
    <r>
      <t>ii)</t>
    </r>
    <r>
      <rPr>
        <sz val="7"/>
        <color indexed="8"/>
        <rFont val="Times New Roman"/>
        <family val="1"/>
      </rPr>
      <t xml:space="preserve">   </t>
    </r>
    <r>
      <rPr>
        <sz val="10"/>
        <color indexed="8"/>
        <rFont val="Arial"/>
        <family val="2"/>
      </rPr>
      <t xml:space="preserve">puis clic sur l’icône </t>
    </r>
    <r>
      <rPr>
        <b/>
        <sz val="12"/>
        <color indexed="50"/>
        <rFont val="Arial"/>
        <family val="2"/>
      </rPr>
      <t>+</t>
    </r>
  </si>
  <si>
    <t xml:space="preserve">b) 2ème FINESS ET : </t>
  </si>
  <si>
    <r>
      <t>i)</t>
    </r>
    <r>
      <rPr>
        <sz val="7"/>
        <color indexed="8"/>
        <rFont val="Times New Roman"/>
        <family val="1"/>
      </rPr>
      <t xml:space="preserve">     </t>
    </r>
    <r>
      <rPr>
        <sz val="10"/>
        <color indexed="8"/>
        <rFont val="Arial"/>
        <family val="2"/>
      </rPr>
      <t>saisie de la deuxième ligne</t>
    </r>
  </si>
  <si>
    <r>
      <t xml:space="preserve">iii) l’onglet CRA** relatif au 2ème </t>
    </r>
    <r>
      <rPr>
        <sz val="10"/>
        <color indexed="8"/>
        <rFont val="Arial"/>
        <family val="2"/>
      </rPr>
      <t xml:space="preserve">FINESS ET est alors automatiquement généré.  </t>
    </r>
  </si>
  <si>
    <t xml:space="preserve">c) Etc. </t>
  </si>
  <si>
    <t>Les champs à saisir obligatoirement sur chaque ligne, pour que les onglets soient effectivement générés, sont: 
- "N° FINESS Etablissement" 
- "Catégorie"</t>
  </si>
  <si>
    <t>IV.- Consignes d'utilisation</t>
  </si>
  <si>
    <r>
      <t xml:space="preserve">- Le cadre normalisé n'est </t>
    </r>
    <r>
      <rPr>
        <b/>
        <sz val="10"/>
        <color indexed="8"/>
        <rFont val="Arial"/>
        <family val="2"/>
      </rPr>
      <t>pas compatible avec Libre Office ni Open Office</t>
    </r>
    <r>
      <rPr>
        <sz val="10"/>
        <color indexed="8"/>
        <rFont val="Arial"/>
        <family val="2"/>
      </rPr>
      <t xml:space="preserve">.  </t>
    </r>
  </si>
  <si>
    <t>V.- Cas spécifique des activités sans FINESS</t>
  </si>
  <si>
    <r>
      <t>Nous vous invitons à compléter le tableau de l'onglet "</t>
    </r>
    <r>
      <rPr>
        <i/>
        <sz val="10"/>
        <color indexed="8"/>
        <rFont val="Arial"/>
        <family val="2"/>
      </rPr>
      <t>Id_CR_SF</t>
    </r>
    <r>
      <rPr>
        <sz val="10"/>
        <color indexed="8"/>
        <rFont val="Arial"/>
        <family val="2"/>
      </rPr>
      <t>" selon le même ordonnancement chaque année, afin qu'un même numéro d'identification soit toujours attribué à la même activité.</t>
    </r>
  </si>
  <si>
    <t>VI.- Cas des OG commerciaux</t>
  </si>
  <si>
    <t>Si l'ERRD est élaboré par un organisme commercial, pour le compte des sociétés gestionnaires d'EHPAD qu'il contrôle (dans les conditions prévues au II de l'article L. 233-16 du code de commerce), le fonctionnement du cadre décrit en III. ci-dessus est valable, même si les FINESS ET ne relèvent pas du même FINESS EJ.</t>
  </si>
  <si>
    <t>Dans le cas d'un AJA, l'affectation n'est pas faite par sections tarifaires.</t>
  </si>
  <si>
    <t/>
  </si>
  <si>
    <r>
      <t xml:space="preserve">=&gt; les OG </t>
    </r>
    <r>
      <rPr>
        <b/>
        <sz val="10"/>
        <rFont val="Arial"/>
        <family val="2"/>
      </rPr>
      <t>privés</t>
    </r>
    <r>
      <rPr>
        <sz val="10"/>
        <rFont val="Arial"/>
        <family val="2"/>
      </rPr>
      <t xml:space="preserve">, qui gèrent, à titre exclusif ou non, des EHPAD* sans section hébergement administrée (tarifs non fixés par le Conseil Départemental ou la Métropole) ; </t>
    </r>
  </si>
  <si>
    <t>=&gt; OG privés non lucratifs = périmètre CPOM(*) ou ensemble des établissements relevant du ressort territorial du contrat</t>
  </si>
  <si>
    <t>=&gt; OG privés commerciaux = périmètre CPOM(*)</t>
  </si>
  <si>
    <t>(*) : c.-à-d. l'ensemble des établissements pour lesquels une pluriannualité budgétaire est prévue dans le CPOM. Dans l'attente de la signature de ce contrat, l'ERRD regroupe tous les EHPAD implantés dans le même département.</t>
  </si>
  <si>
    <r>
      <t xml:space="preserve">Cas des OG privés qui gèrent </t>
    </r>
    <r>
      <rPr>
        <b/>
        <sz val="10"/>
        <rFont val="Arial"/>
        <family val="2"/>
      </rPr>
      <t>à la fois des EHPAD et/ou AJA avec et sans tarif hébergement ou accompagnement à la vie sociale administré</t>
    </r>
    <r>
      <rPr>
        <sz val="10"/>
        <rFont val="Arial"/>
        <family val="2"/>
      </rPr>
      <t xml:space="preserve"> par l'autorité de tarification (AT) : </t>
    </r>
  </si>
  <si>
    <t xml:space="preserve">L'OG peut, avec l'accord de l'AT, établir un cadre ERRD complet unique regroupant l'ensemble de ces établissements. A défaut, il doit déposer un cadre complet pour le périmètre de ses EHPAD/AJA avec section hébergement (ou accompagnement à la vie sociale) administrée et un cadre simplifié regroupant ses autres établissements (même si un CPOM commun a été signé). </t>
  </si>
  <si>
    <r>
      <t xml:space="preserve">Cas des OG privés qui gèrent </t>
    </r>
    <r>
      <rPr>
        <b/>
        <sz val="10"/>
        <rFont val="Arial"/>
        <family val="2"/>
      </rPr>
      <t>à la fois des ESMS relevant du champ des personnes handicapées et des EHPAD et/ou AJA sans section hébergement (ou accompagnement à la vie sociale) administrée</t>
    </r>
    <r>
      <rPr>
        <sz val="10"/>
        <rFont val="Arial"/>
        <family val="2"/>
      </rPr>
      <t xml:space="preserve"> : </t>
    </r>
  </si>
  <si>
    <r>
      <t xml:space="preserve">Ce cadre fonctionne sur la base d'un procédé de création automatique des onglets en remplissant le tableau de page de garde nommé « Etablissements relevant du périmètre de l'ERRD » et en cliquant sur l’icône : </t>
    </r>
    <r>
      <rPr>
        <b/>
        <sz val="11"/>
        <color indexed="50"/>
        <rFont val="Arial"/>
        <family val="2"/>
      </rPr>
      <t>+</t>
    </r>
    <r>
      <rPr>
        <sz val="10"/>
        <color indexed="8"/>
        <rFont val="Arial"/>
        <family val="2"/>
      </rPr>
      <t xml:space="preserve"> , selon l’ordonnancement suivant : </t>
    </r>
  </si>
  <si>
    <t>1) Le finess juridique (FINESS EJ) doit être saisi dans le champ situé en haut de la page de garde (Champ nommé « N° FINESS (entité juridique) »).</t>
  </si>
  <si>
    <t>Donner un titre explicite: par exemple nom du site et structure de rattachement.</t>
  </si>
  <si>
    <t xml:space="preserve">2) Chacun des finess Etablissement (FINESS ET) relevant de l’organisme gestionnaire (c'est-à-dire du Finess EJ renseigné plus haut) et inclus dans le périmètre de l’ERRD, doit être renseigné dans le tableau du bas de la page de garde "Etablissements relevant du périmètre de l'ERRD". </t>
  </si>
  <si>
    <r>
      <t>iii) l’onglet CRP* relatif au 1</t>
    </r>
    <r>
      <rPr>
        <vertAlign val="superscript"/>
        <sz val="10"/>
        <color indexed="8"/>
        <rFont val="Arial"/>
        <family val="2"/>
      </rPr>
      <t>er</t>
    </r>
    <r>
      <rPr>
        <sz val="10"/>
        <color indexed="8"/>
        <rFont val="Arial"/>
        <family val="2"/>
      </rPr>
      <t xml:space="preserve"> FINESS ET ainsi que tous les autres onglets communs du cadre ("</t>
    </r>
    <r>
      <rPr>
        <i/>
        <sz val="10"/>
        <color indexed="8"/>
        <rFont val="Arial"/>
        <family val="2"/>
      </rPr>
      <t>Synthèse_CR</t>
    </r>
    <r>
      <rPr>
        <sz val="10"/>
        <color indexed="8"/>
        <rFont val="Arial"/>
        <family val="2"/>
      </rPr>
      <t>", "</t>
    </r>
    <r>
      <rPr>
        <i/>
        <sz val="10"/>
        <color indexed="8"/>
        <rFont val="Arial"/>
        <family val="2"/>
      </rPr>
      <t>ERRD synthétique</t>
    </r>
    <r>
      <rPr>
        <sz val="10"/>
        <color indexed="8"/>
        <rFont val="Arial"/>
        <family val="2"/>
      </rPr>
      <t>", "</t>
    </r>
    <r>
      <rPr>
        <i/>
        <sz val="10"/>
        <color indexed="8"/>
        <rFont val="Arial"/>
        <family val="2"/>
      </rPr>
      <t>Tableau_Rcc</t>
    </r>
    <r>
      <rPr>
        <sz val="10"/>
        <color indexed="8"/>
        <rFont val="Arial"/>
        <family val="2"/>
      </rPr>
      <t xml:space="preserve">"...) sont alors automatiquement générés.  </t>
    </r>
  </si>
  <si>
    <t>- Les cellules sur fond jaune sont à compléter manuellement. Les champs grisés sont des cellules verrouillées, qui peuvent contenir des formules de calcul automatique.</t>
  </si>
  <si>
    <t>Les activités sans finess peuvent concerner notamment les places d'accueil de jour adossé et d'hébergement temporaire (liste non exhaustive).</t>
  </si>
  <si>
    <r>
      <t>Afin de permettre leur intégration technique dans le présent cadre, il convient de saisir l'onglet "</t>
    </r>
    <r>
      <rPr>
        <i/>
        <sz val="10"/>
        <color indexed="8"/>
        <rFont val="Arial"/>
        <family val="2"/>
      </rPr>
      <t>Id_CR_SF</t>
    </r>
    <r>
      <rPr>
        <sz val="10"/>
        <color indexed="8"/>
        <rFont val="Arial"/>
        <family val="2"/>
      </rPr>
      <t xml:space="preserve">" selon le même procédé que le tableau de la page de garde décrit en III. ci-dessus, afin que les onglets des comptes de résultat sans finess soient créés automatiquement. </t>
    </r>
  </si>
  <si>
    <r>
      <t>Pour chaque ligne, un identifiant est créé automatiquement. Les onglets sont créés dans l'ordre de remplissage du tableau de l'onglet "</t>
    </r>
    <r>
      <rPr>
        <i/>
        <sz val="10"/>
        <color indexed="8"/>
        <rFont val="Arial"/>
        <family val="2"/>
      </rPr>
      <t>Id_CR_SF</t>
    </r>
    <r>
      <rPr>
        <sz val="10"/>
        <color indexed="8"/>
        <rFont val="Arial"/>
        <family val="2"/>
      </rPr>
      <t xml:space="preserve">" et sont nommés selon la règle suivante: CR_SF + n° d'identification créé automatiquement. </t>
    </r>
  </si>
  <si>
    <t>Tous les CR_SF sont pris en compte dans les calculs globaux (comptes de résultat consolidés et impact sur la CAF). Veillez à bien mettre en cohérence le CR de l'établissement d'adossement avec le CR_SF rattaché, en déduisant les charges et produits du CR_SF des montants indiqués dans le CR de l'établissement d'adossement.</t>
  </si>
  <si>
    <t>: supprime un CRA du tableau (dans la colonne C "Etablissement", sélectionnez la ligne à supprimer puis cliquez sur "-").</t>
  </si>
  <si>
    <t xml:space="preserve">: modifie une saisie de n° FINESS Etablissement déjà enregistrée. Placez-vous sur la ligne dont la modification est souhaitée dans la colonne "Etablissements", puis cliquez sur l'icône. </t>
  </si>
  <si>
    <t xml:space="preserve">Indiquer le n° FINESS de l'établissement. </t>
  </si>
  <si>
    <t>Saisir le n° FINESS de l'établissement auquel le budget est adossé (AJ par ex.).</t>
  </si>
  <si>
    <t>Annexe 10 : Cadre normalisé de présentation de l'Etat Réalisé des Recettes et des Dépenses (ERRD) des établissements relevant des articles L. 342-1 à L. 342-6 du code de l'action sociale et des familles</t>
  </si>
  <si>
    <t>Tous les CR_SF sont pris en compte dans les calculs globaux (résultats consolidés et impact sur la CAF). Veillez à bien établir le CR de l'établissement d'adossement sans les charges relatives au CR_SF rattaché.</t>
  </si>
  <si>
    <t xml:space="preserve">Autres impôts taxes et versements assimilés (administration des impôts) </t>
  </si>
  <si>
    <t xml:space="preserve">Autres impôts taxes et versements assimilés (autres organismes) </t>
  </si>
  <si>
    <t>Dotations aux amortissements, dépréciations et provisions : charges financières</t>
  </si>
  <si>
    <t>Rabais, remises et ristournes obtenus sur autres services extérieurs</t>
  </si>
  <si>
    <t>CHARGES DES SECTIONS SOINS + DEPENDANCE</t>
  </si>
  <si>
    <t>PRODUITS DES SECTIONS SOINS + DEPENDANCE</t>
  </si>
  <si>
    <t>CHARGES DES SECTIONS 
SOINS + DEPENDANCE</t>
  </si>
  <si>
    <t>Total (1)</t>
  </si>
  <si>
    <t>Sections "soins et dépendance" Montant</t>
  </si>
  <si>
    <t>Etablissement</t>
  </si>
  <si>
    <t>Total des établissements du périmètre de l'ERRD</t>
  </si>
  <si>
    <t>Annexe du 10 décembre 2002 à la convention collective du 18 avril 2002</t>
  </si>
  <si>
    <t>Autre</t>
  </si>
  <si>
    <r>
      <rPr>
        <sz val="12"/>
        <rFont val="Arial"/>
        <family val="2"/>
      </rPr>
      <t>**</t>
    </r>
    <r>
      <rPr>
        <sz val="6.5"/>
        <rFont val="Arial"/>
        <family val="2"/>
      </rPr>
      <t xml:space="preserve"> CRA: compte de résultat annexe - le nom de l'onglet est construit de la manière suivante: "CRA+NON SOUMIS EQUIL_+N°FINESS ET" de l'établissement </t>
    </r>
  </si>
  <si>
    <r>
      <rPr>
        <sz val="11"/>
        <rFont val="Arial"/>
        <family val="2"/>
      </rPr>
      <t>*</t>
    </r>
    <r>
      <rPr>
        <sz val="6.5"/>
        <rFont val="Arial"/>
        <family val="2"/>
      </rPr>
      <t xml:space="preserve"> CRP: compte de résultat principal - le nom de l'onglet est construit de la manière suivante: "CRP+NON SOUMIS EQUIL_+N°FINESS ET" de l'établissement</t>
    </r>
  </si>
  <si>
    <t>Détermination de l'affectation des résultats (soins + dépendance)</t>
  </si>
  <si>
    <t xml:space="preserve">Suivi de l'affectation des résultats sur le périmètre de l'ERRD simplifié (soins + dépendance pour les EHPAD) avant la signature du CPOM ou lorsque ce contrat ne prévoit pas une libre affectation des résultats entre les comptes de résultat </t>
  </si>
  <si>
    <r>
      <t xml:space="preserve">Dans ce tableau, il convient de saisir </t>
    </r>
    <r>
      <rPr>
        <b/>
        <sz val="10"/>
        <color indexed="8"/>
        <rFont val="Arial"/>
        <family val="2"/>
      </rPr>
      <t>une ligne par établissement (nommé ci-après FINESS ET pour plus de simplicité)</t>
    </r>
    <r>
      <rPr>
        <sz val="10"/>
        <color indexed="8"/>
        <rFont val="Arial"/>
        <family val="2"/>
      </rPr>
      <t xml:space="preserve">, selon les modalités suivantes : </t>
    </r>
  </si>
  <si>
    <t>Date d'effet du CPOM</t>
  </si>
  <si>
    <t>Divers sauf c/6281, c/6282, c/6283, c/6284</t>
  </si>
  <si>
    <t>Reports en fonds dédiés (sauf c/6892)</t>
  </si>
  <si>
    <t>Reports en fonds dédiés à l'investissement sur concours publics des entités gestionnaires d'ESSMS</t>
  </si>
  <si>
    <t>Reports en fonds dédiés à l'exploitation sur concours publics des entités gestionnaires d'ESSMS</t>
  </si>
  <si>
    <t>Prestations de blanchissage à l'extérieur</t>
  </si>
  <si>
    <t>Prestations d'alimentation à l'extérieur</t>
  </si>
  <si>
    <t>Prestations de nettoyage à l'extérieur</t>
  </si>
  <si>
    <t>Prestations d'informatique à l'extérieur</t>
  </si>
  <si>
    <t>Produits des EHPAD à la charge de l'assurance maladie</t>
  </si>
  <si>
    <t>Produits des EHPAD à la charge du département</t>
  </si>
  <si>
    <t>Produits des EHPAD à la charge de l'usager</t>
  </si>
  <si>
    <t>Produits des EHPAD à la charge d'autres financeurs</t>
  </si>
  <si>
    <t>Utilisation de fonds dédiés et de fonds reportés (sauf c/7892)</t>
  </si>
  <si>
    <t>Utilisation des fonds dédiés à l'investissement sur concours publics des entités gestionnaires d'ESSMS</t>
  </si>
  <si>
    <t>Utilisation des fonds dédiés à l'exploitation sur concours publics des entités gestionnaires d'ESSMS</t>
  </si>
  <si>
    <t>Reports en fonds dédiés</t>
  </si>
  <si>
    <t>Utilisation de fonds dédiés et de fonds reportés</t>
  </si>
  <si>
    <t>1205 ou 1295</t>
  </si>
  <si>
    <t>Excédent de l'exercice des activités sociales et médico-sociales sous gestion contrôlée</t>
  </si>
  <si>
    <t>Déficit de l'exercice des activités sociales et médico-sociales sous gestion contrôlée (sans signe "-")</t>
  </si>
  <si>
    <t>A. RESULTAT A AFFECTER (précédé du signe "-" pour un déficit)</t>
  </si>
  <si>
    <t>(Résultat administratif)</t>
  </si>
  <si>
    <t xml:space="preserve">Affectations en report à nouveau </t>
  </si>
  <si>
    <t>Report à nouveau des activités sociales et médico-sociales sous gestion contrôlée (solde créditeur)</t>
  </si>
  <si>
    <t>Report à nouveau des activités sociales et médico-sociales sous gestion contrôlée (solde débiteur) (sans signe "-")</t>
  </si>
  <si>
    <t>Report à nouveau constitué de charges rejetées des activités sociales et médico-sociales (dépenses refusées par l'autorité de tarification) (sans signe "-")</t>
  </si>
  <si>
    <t>Autres droits acquis par les salariés non provisionnés en application du 3° de l’article R 314-45</t>
  </si>
  <si>
    <t>Affectation en réserves</t>
  </si>
  <si>
    <t>Excédents et réserves affectés à l'investissement</t>
  </si>
  <si>
    <t xml:space="preserve">Réserve de compensation des déficits </t>
  </si>
  <si>
    <t>Affectation en réserves de compensation des charges d’amortissement</t>
  </si>
  <si>
    <t>Reprise sur les réserves de compensation des charges d'amortissement (montant précédé du 
signe "-")</t>
  </si>
  <si>
    <t>B - Total des affectations de résultat (égal à A)</t>
  </si>
  <si>
    <t>Affectation complète (zone de contrôle)</t>
  </si>
  <si>
    <t>(1) Total des établissements relevant du périmètre de l'ERRD simplifié</t>
  </si>
  <si>
    <t>(2) Compte 11591 dans l'attente de la décision du juge de la tarification, puis 1195 (en gestion non contrôlée) après décision du juge de la tarification ou en cas de non saisine du juge de la tarification</t>
  </si>
  <si>
    <t>(3) Mouvements débiteurs (précédés du signe "-" - correspondant aux augmentations sur l'exercice des dépenses dont la prise en compte est différée) et créditeurs (correspondant aux diminutions sur l'exercice des dépenses dont la prise en compte est différée) - Compte 11592 : Affectation en report à nouveau de charges dont la prise en compte est différée (dépenses non opposables aux tiers financeurs)</t>
  </si>
  <si>
    <t>(4) Hors établissements mentionnés à l'article R. 314-244 du CASF</t>
  </si>
  <si>
    <t>(5) Précédé du signe "-" en cas de reprise sur ces réserves</t>
  </si>
  <si>
    <r>
      <t>11591 ou 1195</t>
    </r>
    <r>
      <rPr>
        <b/>
        <vertAlign val="superscript"/>
        <sz val="10"/>
        <rFont val="Arial"/>
        <family val="2"/>
      </rPr>
      <t xml:space="preserve"> (2)</t>
    </r>
  </si>
  <si>
    <r>
      <t xml:space="preserve">115921 </t>
    </r>
    <r>
      <rPr>
        <b/>
        <vertAlign val="superscript"/>
        <sz val="10"/>
        <rFont val="Arial"/>
        <family val="2"/>
      </rPr>
      <t>(3)</t>
    </r>
  </si>
  <si>
    <r>
      <t xml:space="preserve">115922 </t>
    </r>
    <r>
      <rPr>
        <b/>
        <vertAlign val="superscript"/>
        <sz val="10"/>
        <rFont val="Arial"/>
        <family val="2"/>
      </rPr>
      <t>(3)</t>
    </r>
  </si>
  <si>
    <r>
      <t xml:space="preserve">115923 </t>
    </r>
    <r>
      <rPr>
        <b/>
        <vertAlign val="superscript"/>
        <sz val="10"/>
        <rFont val="Arial"/>
        <family val="2"/>
      </rPr>
      <t>(3)</t>
    </r>
  </si>
  <si>
    <r>
      <t xml:space="preserve">115928 </t>
    </r>
    <r>
      <rPr>
        <b/>
        <vertAlign val="superscript"/>
        <sz val="10"/>
        <rFont val="Arial"/>
        <family val="2"/>
      </rPr>
      <t>(3)</t>
    </r>
  </si>
  <si>
    <r>
      <t>106852</t>
    </r>
    <r>
      <rPr>
        <b/>
        <vertAlign val="superscript"/>
        <sz val="10"/>
        <rFont val="Arial"/>
        <family val="2"/>
      </rPr>
      <t xml:space="preserve"> (4)</t>
    </r>
  </si>
  <si>
    <r>
      <t>106855</t>
    </r>
    <r>
      <rPr>
        <b/>
        <vertAlign val="superscript"/>
        <sz val="10"/>
        <rFont val="Arial"/>
        <family val="2"/>
      </rPr>
      <t xml:space="preserve"> (4)</t>
    </r>
  </si>
  <si>
    <r>
      <t xml:space="preserve">106856 </t>
    </r>
    <r>
      <rPr>
        <b/>
        <vertAlign val="superscript"/>
        <sz val="10"/>
        <rFont val="Arial"/>
        <family val="2"/>
      </rPr>
      <t>(5)</t>
    </r>
  </si>
  <si>
    <r>
      <t xml:space="preserve">106857 </t>
    </r>
    <r>
      <rPr>
        <b/>
        <vertAlign val="superscript"/>
        <sz val="10"/>
        <rFont val="Arial"/>
        <family val="2"/>
      </rPr>
      <t>(4)</t>
    </r>
  </si>
  <si>
    <t>11591 / 1195</t>
  </si>
  <si>
    <r>
      <t xml:space="preserve">106852 </t>
    </r>
    <r>
      <rPr>
        <b/>
        <vertAlign val="superscript"/>
        <sz val="10"/>
        <rFont val="Arial"/>
        <family val="2"/>
      </rPr>
      <t>(1)</t>
    </r>
  </si>
  <si>
    <r>
      <t>106855</t>
    </r>
    <r>
      <rPr>
        <b/>
        <vertAlign val="superscript"/>
        <sz val="10"/>
        <rFont val="Arial"/>
        <family val="2"/>
      </rPr>
      <t xml:space="preserve"> (1)</t>
    </r>
  </si>
  <si>
    <r>
      <t xml:space="preserve">106857 </t>
    </r>
    <r>
      <rPr>
        <b/>
        <vertAlign val="superscript"/>
        <sz val="10"/>
        <rFont val="Arial"/>
        <family val="2"/>
      </rPr>
      <t>(1)</t>
    </r>
  </si>
  <si>
    <t>Report à nouveau constitué de charges rejetées des activités sociales et médico-sociales (dépenses refusées par l'autorité de tarification)</t>
  </si>
  <si>
    <t>Suivi de l'affectation des résultats sur le périmètre de l'ERRD simplifié (soins + dépendance pour les EHPAD) après signature du CPOM prévoyant une libre affectation des résultats entre les différents comptes de résultat</t>
  </si>
  <si>
    <r>
      <t>106852</t>
    </r>
    <r>
      <rPr>
        <b/>
        <vertAlign val="superscript"/>
        <sz val="10"/>
        <rFont val="Arial"/>
        <family val="2"/>
      </rPr>
      <t xml:space="preserve"> (1)</t>
    </r>
  </si>
  <si>
    <r>
      <t xml:space="preserve">106855 </t>
    </r>
    <r>
      <rPr>
        <b/>
        <vertAlign val="superscript"/>
        <sz val="10"/>
        <rFont val="Arial"/>
        <family val="2"/>
      </rPr>
      <t>(1)</t>
    </r>
  </si>
  <si>
    <t xml:space="preserve">Ce cadre correspond à l'état réalisé des recettes et des dépenses (ERRD) simplifié prévu à l'article R. 314-233 du code de l'action sociale et des familles (CASF) et conforme au modèle figurant à l'annexe 10 de l'arrêté du 27 décembre 2016 modifié par l'arrêté du 15 décembre 2020 (NOR: SSAA2030779A). </t>
  </si>
  <si>
    <t xml:space="preserve">=&gt; les OG privés qui gèrent, à titre exclusif ou non, des accueils de jours autonomes (AJA) sans tarif accompagnement à la vie sociale administré compris dans le périmètre d'un CPOM "PH-SSIAD-AJA" (article L. 313-12-2 du CASF) signé avant le 1er janvier de l'exercice N (ou conclu au cours de l'exercice N si les parties prenantes ont opté pour une mise en place anticipée de l’EPRD dès l’année de signature du CPOM, conformément aux dispositions de l’article 61 de la loi n°2019-774 du 24 juillet 2019 relative à l’organisation et à la transformation du système de santé). </t>
  </si>
  <si>
    <t xml:space="preserve">II.- Quel est le périmètre de l'ERRD ? </t>
  </si>
  <si>
    <r>
      <t>- Veuillez ne pas modifier tout élément de mise en page (comme les déplacements, insertions de lignes ou de colonnes). Veuillez ne pas copier ni déplacer le contenu d'une cellule vers une autre cellule (</t>
    </r>
    <r>
      <rPr>
        <b/>
        <sz val="10"/>
        <rFont val="Arial"/>
        <family val="2"/>
      </rPr>
      <t>"couper-coller"/"cliquer-glisser"</t>
    </r>
    <r>
      <rPr>
        <sz val="10"/>
        <rFont val="Arial"/>
        <family val="2"/>
      </rPr>
      <t xml:space="preserve">), ces actions pouvant endommager la structure des cadres Excel. Les macros de remplissage automatique des cellules ouvertes à la saisie sont possibles. </t>
    </r>
  </si>
  <si>
    <t>- Ne jamais laisser de liens directs pointant vers des fichiers externes ni de formules dans les cellules ouvertes à la saisie. Ces liaisons entre classeurs ou ces formules génèrent des problèmes de lisibilité pouvant exclure l'établissement concerné des bases de la CNSA.</t>
  </si>
  <si>
    <t xml:space="preserve">Le modèle de compte de résultat créé est identique au compte de résultat créé pour un finess ET. </t>
  </si>
  <si>
    <t>Cette possibilité n'est ouverte qu'aux organismes commerciaux, conformément à l'article L. 313-12 du CASF.</t>
  </si>
  <si>
    <t>S'il n'existe pas de structure d'adossement, saisir le n° FINESS Etablissement de son choix (parmi ceux gérés par l'entité juridique) afin de le rattacher à une structure identifiée au sein du périmètre. Il est préconisé de ne pas changer le n° FINESS de rattachement d'une année sur l'autre.</t>
  </si>
  <si>
    <t>Si besoin, ajouter des colonnes manuellement si plus de CRA doivent être indiqués.</t>
  </si>
  <si>
    <t>#ERRDNH-2021-01#</t>
  </si>
  <si>
    <t>Ligne 10 : indiquer ici les diminutions du solde du compte 12 résultant du transfert vers un autre établissement (excédent) ou provenant d'un autre établissement (déficit).</t>
  </si>
  <si>
    <t>Report à nouveau des activités sociales et médico-sociales sous gestion contrôlée (solde créditeur) (c/1150)</t>
  </si>
  <si>
    <t>Report à nouveau des activités sociales et médico-sociales sous gestion contrôlée (solde débiteur) (c/11590)</t>
  </si>
  <si>
    <t>Cette ligne est utilisée pour le reliquat de déficit non couvert par le report à nouveau excédentaire et la reprise de la réserve de compensation.
A noter : dans le cas d'un apurement de déficit antérieur à l'exercice N, il est préconisé d'inscrire l'excédent N au compte 1150 (ligne 16 de l'onglet "Affectation_Resultats") et non au compte 11590 (ligne 17 du même onglet). L'apurement de déficit sera effectué au global dans le bilan consolidé et devrait apparaître dans le tableau de suivi de l'affectation des résultats des ESMS (onglet "Suivi_Affectation_Résultats").</t>
  </si>
  <si>
    <t>Report à nouveau constitué de charges rejetées des activités sociales et médico-sociales (c/11591 ou 1195)</t>
  </si>
  <si>
    <t>Les charges rejetées en application de l'article R. 314-236 du CASF sont des charges effectives, qui ne peuvent être "ôtées" comptablement des charges réalisées.
L'impact du rejet prend la forme d'une réduction à due concurrence du tarif de l'exercice sur lequel il est constaté ou de l'exercice suivant et n'entraîne plus de modification du résultat comptable. 
Cependant, parallèlement, les entités gestionnaires privées doivent, conformément au règlement ANC n° 2019-04 du 8 novembre 2019, distinguer dans des comptes spécifiques la part de leurs fonds propres (résultat, reports à nouveau et réserves) qui est sous gestion contrôlée (c'est à dire la part des fonds restituables aux autorités de tarification, notamment en cas de fermeture de l'ESMS).
Les charges rejetées passent ainsi du périmètre de la gestion contrôlée (compte 11591 lorsqu'elles sont contestées par l'entité gestionnaire dans le cadre d'un recours et dans l'attente de la décision du juge de la tarification) à celui de la gestion non contrôlée (compte 1195 en cas de confirmation du rejet par le juge une fois les recours épuisés ou en l'absence de contestation contentieuse). L'imputation à l'un de ces comptes est réalisée au moment de l'affectation du résultat. C'est pourquoi ces mouvements sont retracés dans le bloc "Affectation du résultat administratif" du tableau d'affectation des résultats.</t>
  </si>
  <si>
    <t>Report à nouveau constitué de charges des activités sociales et médico-sociales dont la prise en compte par l’autorité de tarification est différée (c/115921, 115922, 115923 et 115928)</t>
  </si>
  <si>
    <t>Réserves de compensation des déficits (c/106856)</t>
  </si>
  <si>
    <t>Cette ligne est utilisée lorsque le déficit de l'exercice N peut être couvert par la reprise de la réserve de compensation. Le montant du déficit y est saisi (en tout ou partie selon le solde du compte de réserve de compensation) en étant précédé d'un signe "-".  
En cas d'affectation d'un excédent à la réserve de compensation, en prévision de déficits futurs notamment, il est saisi sur cette même ligne mais sans être précédé du signe "-".</t>
  </si>
  <si>
    <t>Affectation à la réserve de compensation des charges d'amortissement (c/106857)</t>
  </si>
  <si>
    <t>Il est possible qu'une affectation à cette réserve et qu'une reprise sur cette réserve surviennent lors du même exercice. C'est pourquoi les deux mouvements sont retracés ici dans cette rubrique "Affectation en réserves".
Le traitement comptable antérieur reste inchangé : l’affectation d’un excédent en réserves de compensation des charges d’amortissement est enregistrée au crédit du compte 106857 par le débit du compte 12, au moment de l’affectation du résultat.</t>
  </si>
  <si>
    <t>Reprise sur la réserve de compensation des charges d'amortissement (c/106857)</t>
  </si>
  <si>
    <t>La reprise de la réserve de compensation est enregistrée au débit du compte 106857 par le crédit du compte de report à nouveau (c/115).
Auparavant cette reprise était retracée dans le bloc "Résultat à affecter". La saisie a été simplifiée en renseignant directement le montant concerné sur la ligne 27 en étant précédé d'un signe "-", conformément au schéma d'écriture comptable effectivement mis en oeuvre. Cela explique le déplacement du compte 106857 du bloc « Résultat à affecter » au bloc « Affectation en réserves »</t>
  </si>
  <si>
    <t>Affectation des résultats dans un environnement "EPRD"</t>
  </si>
  <si>
    <t>Le principe posé par la loi est une libre affectation des résultats réalisée par le gestionnaire, dans le respect des dispositions contenues dans le CPOM. 
Conformément à l'article R. 314-234 du CASF, l'excédent d'exploitation d'un compte de résultat est affecté en priorité à l'apurement des déficits antérieurs de ce compte de résultat. 
Le déficit de chacun des comptes de résultat est couvert en priorité par le compte de report à nouveau excédentaire, puis le cas échéant par la reprise de la réserve de compensation, puis est affecté, pour le surplus éventuel, à un compte de report à nouveau déficitaire.</t>
  </si>
  <si>
    <t>Les résultats des différents comptes de résultat sont affectés aux comptes de résultat dont ils sont issus. Par dérogation à ce principe, pour les gestionnaires privés ayant signé un CPOM, le CPOM peut prévoir une affectation croisée des résultats entre les ESMS inclus dans le périmètre financier de ce contrat.</t>
  </si>
  <si>
    <t>Suivi des affectations de résultat</t>
  </si>
  <si>
    <t>Ce tableau doit retracer tous les mouvements des comptes de réserves et report à nouveau au titre de l'exercice N (affectation des résultats, régularisations, etc.).</t>
  </si>
  <si>
    <t>FICHE D'AUTO-CONTRÔLE A TITRE D'INFORMATION</t>
  </si>
  <si>
    <t>Informations complémentaires :</t>
  </si>
  <si>
    <t xml:space="preserve">Contrôle </t>
  </si>
  <si>
    <t>Onglet</t>
  </si>
  <si>
    <t xml:space="preserve">Valeur </t>
  </si>
  <si>
    <t>OK/KO</t>
  </si>
  <si>
    <t>Observations</t>
  </si>
  <si>
    <t xml:space="preserve">Version  </t>
  </si>
  <si>
    <t>Tous</t>
  </si>
  <si>
    <t xml:space="preserve">Le fichier utilisé doit être celui en vigueur à la date de la campagne de dépôt des ERRD. Il est mis à disposition sur le site de la DGCS : https://solidarites-sante.gouv.fr/affaires-sociales/personnes-agees/droits-et-aides/etablissements-et-services-sociaux-et-medico-sociaux/article/reforme-de-la-tarification. </t>
  </si>
  <si>
    <t xml:space="preserve">Nom du fichier </t>
  </si>
  <si>
    <t>Au choix ou selon règle de nommage indiquée par l'autorité de tarification</t>
  </si>
  <si>
    <t>Intitulés des onglets</t>
  </si>
  <si>
    <t>Saisie prédéfinie</t>
  </si>
  <si>
    <t xml:space="preserve">Les intitulés des onglets du fichier sont ceux du cadre vierge téléchargeable sur le site de la DGCS et ne doivent pas être modifiés. Toute modification peut empêcher le traitement des données. </t>
  </si>
  <si>
    <t xml:space="preserve">Détail par compte de résultat (CR) : </t>
  </si>
  <si>
    <t xml:space="preserve">Statut juridique  </t>
  </si>
  <si>
    <t>Page de garde</t>
  </si>
  <si>
    <t>N° FINESS ET</t>
  </si>
  <si>
    <t xml:space="preserve">Si un CPOM a été conclu à la date d'établissement de l'ERRD, alors ce champ doit être non vide. </t>
  </si>
  <si>
    <t>Capacité installée N</t>
  </si>
  <si>
    <t>Page de garde et Id_CR_SF</t>
  </si>
  <si>
    <t>Page de garde  et Id_CR_SF</t>
  </si>
  <si>
    <t>Convention collective majoritaire de travail</t>
  </si>
  <si>
    <t>Id_CR_SF</t>
  </si>
  <si>
    <t xml:space="preserve">Ce champ doit être non vide. Si valeur négative (atypie), vérifiez votre saisie. </t>
  </si>
  <si>
    <t>CRP/A et CRA_SF</t>
  </si>
  <si>
    <t>Total charges prévues N (comptes de résultat consolidés)</t>
  </si>
  <si>
    <t>Produits de la tarification (GI) réalisés N (comptes de résultat consolidés)</t>
  </si>
  <si>
    <t>Produits de la tarification (GI) prévus N (comptes de résultat consolidés)</t>
  </si>
  <si>
    <t>Charges de personnel (GII) réalisées N (comptes de résultat consolidés)</t>
  </si>
  <si>
    <t>Charges de personnel (GII) prévues N (comptes de résultat consolidés)</t>
  </si>
  <si>
    <t xml:space="preserve">Ces champs doivent être non vides. Si valeur négative (atypie), vérifiez votre saisie. </t>
  </si>
  <si>
    <t>Produits de la tarification (GI) réalisés N (par compte de résultat)</t>
  </si>
  <si>
    <t>Produits de la tarification (GI) prévus N (par compte de résultat)</t>
  </si>
  <si>
    <t>Produits de la tarification (GI) réalisés N-1 (par compte de résultat)</t>
  </si>
  <si>
    <t>Produits de la tarification (GI) prévus N</t>
  </si>
  <si>
    <t xml:space="preserve">En cas d'écart significatif (ici : +/-10%), vérifiez votre saisie. </t>
  </si>
  <si>
    <t>Produits de la tarification : écart prévu/réalisé en % (par compte de résultat)</t>
  </si>
  <si>
    <t>Résultat comptable de l'exercice</t>
  </si>
  <si>
    <t>Affectation_Resultats (Prive I/II ou Public I/II)</t>
  </si>
  <si>
    <t>Ecart entre résultat à affecter et total des affectations</t>
  </si>
  <si>
    <t>Veillez à choisir un nom explicite pour vous et vos autorités de tarification. 
Exemple : ID_FINESSEJ_Type_AAAAMMJJ_V1
Avec ID : identifiant du dossier sur la plateforme de collecte
FINESSEJ : numéro finess de l’entité juridique
Type :  type de document (ex : errd_simplifie) ou n° de l'annexe (ex : A10)
AAAAMMJJ : date du fichier 
Vx : numéro de version</t>
  </si>
  <si>
    <t xml:space="preserve">La valeur de ce champ doit être "Org. privé commer." ou "Org. privé non lucr.". </t>
  </si>
  <si>
    <t xml:space="preserve">Les champs relatifs aux capacités installées (colonnes I de l'onglet "Page de garde" et H de l'onglet "Id_CR_SF") doivent être non vides.  </t>
  </si>
  <si>
    <t xml:space="preserve">SI valeur supérieure ou égale à 1000, vérifiez votre saisie. </t>
  </si>
  <si>
    <t>Cet onglet a été ajouté à titre expérimental. Il n'est pas protégé. Toute modification des formules ou de la structure du tableau ci-dessous peut entraver son bon fonctionnement.</t>
  </si>
  <si>
    <t xml:space="preserve">Ce champ doit être non vide. Si valeur supérieure à 366 (atypie), vérifiez votre saisie. 
Ce contrôle porte uniquement sur le compte de résultat principal (1ère ligne du tableau de l'onglet "Page de garde"). </t>
  </si>
  <si>
    <t xml:space="preserve">La valeur de ce champ doit être un des items de la liste déroulante proposée dans l'onglet "Page de garde". </t>
  </si>
  <si>
    <t xml:space="preserve">Si l'ERRD intègre une activité sans numéro FINESS, ce champ doit être non vide. Si valeur supérieure à 366 (atypie), vérifiez votre saisie. Ce contrôle porte uniquement sur le premier compte de résultat du tableau de l'onglet "Id_CR_SF". </t>
  </si>
  <si>
    <t>Total produits réalisés N des sections Soins + Dépendance (comptes de résultat consolidés)</t>
  </si>
  <si>
    <t>Total produits prévus N des sections Soins + Dépendance (comptes de résultat consolidés)</t>
  </si>
  <si>
    <t>Total charges réalisées N des sections Soins + Dépendance (comptes de résultat consolidés)</t>
  </si>
  <si>
    <t>Total produits réalisés N des sections Soins + Dépendance (par compte de résultat)</t>
  </si>
  <si>
    <t>Total produits prévus N des sections Soins + Dépendance (par compte de résultat)</t>
  </si>
  <si>
    <t>Total produits réalisés N-1 des sections Soins + Dépendance (par compte de résultat)</t>
  </si>
  <si>
    <t>Total produits réalisés N des sections Soins + Dépendance</t>
  </si>
  <si>
    <t>Total produits prévus N des sections Soins + Dépendance</t>
  </si>
  <si>
    <t>Ecart réalisé/prévu en %</t>
  </si>
  <si>
    <t>Ces champs doivent être non vides. Si valeur négative (atypie), vérifiez votre saisie. Ce contrôle "manuel" s'effectue par vérification directe du montant affiché dans les comptes de résultat principaux et annexes.</t>
  </si>
  <si>
    <t>Total charges prévues N des sections Soins + Dépendance</t>
  </si>
  <si>
    <t>Total charges réalisées N des sections Soins + Dépendance</t>
  </si>
  <si>
    <t>Total charges réalisées N des sections Soins + Dépendance (par compte de résultat)</t>
  </si>
  <si>
    <t>Total charges prévues N des sections Soins + Dépendance (par compte de résultat)</t>
  </si>
  <si>
    <t>Total charges réalisées N-1 des sections Soins + Dépendance (par compte de résultat)</t>
  </si>
  <si>
    <t>Produits de la tarification (GI) réalisés N</t>
  </si>
  <si>
    <t>Autres produits relatifs à l'exploitation (GII) prévus N des sections Soins + Dépendance</t>
  </si>
  <si>
    <t>Autres produits relatifs à l'exploitation (GII) réalisés N des sections Soins + Dépendance</t>
  </si>
  <si>
    <t>Autres produits (GIII) prévus N des sections Soins + Dépendance</t>
  </si>
  <si>
    <t>Autres produits (GIII) réalisés N des sections Soins + Dépendance</t>
  </si>
  <si>
    <t>Charges afférentes à l'exploitation courante (GI) prévus N des sections Soins + Dépendance</t>
  </si>
  <si>
    <t>Charges afférentes à l'exploitation courante (GI) réalisés N des sections Soins + Dépendance</t>
  </si>
  <si>
    <t>Charges afférentes au personnel (GII) réalisées N des sections Soins + Dépendance (par compte de résultat)</t>
  </si>
  <si>
    <t>Charges afférentes au personnel (GII) prévues N des sections Soins + Dépendance (par compte de résultat)</t>
  </si>
  <si>
    <t>Charges afférentes au personnel (GII) réalisées N-1 des sections Soins + Dépendance (par compte de résultat)</t>
  </si>
  <si>
    <t>Total des produits des sections Soins + Dépendance : écart prévu/réalisé en % (par compte de résultat)</t>
  </si>
  <si>
    <t>Total des charges des sections Soins + Dépendance : écart prévu/réalisé en % (par compte de résultat)</t>
  </si>
  <si>
    <t>Charges afférentes à l'exploitation courante des sections Soins + Dépendance : écart prévu/réalisé en % (par compte de résultat)</t>
  </si>
  <si>
    <t>Charges afférentes au personnel des sections Soins + Dépendance : écart prévu/réalisé en % (par compte de résultat)</t>
  </si>
  <si>
    <t>Charges afférentes à la structure des sections Soins + Dépendance : écart prévu/réalisé en % (par compte de résultat)</t>
  </si>
  <si>
    <t xml:space="preserve">Le sous-total "B Total des affectations de résultat" doit être égal au sous-total "A. RESULTAT A AFFECTER" dans l'onglet "Affectation_Resultats". En cas d'écart (incohérence), vérifiez votre saisie. </t>
  </si>
  <si>
    <t>Ligne 11 : indiquer ici les augmentations du solde du compte 12 résultant du transfert vers un autre établissement (déficit) ou provenant d'un autre établissement (excédent).</t>
  </si>
  <si>
    <t xml:space="preserve">Un emploi incorrect ne tenant pas compte des indications ci-dessous peut affecter les fonctionnalités automatiques du cadre, le bon déroulement du dépôt et la performance de la plateforme de collecte des ERRD. </t>
  </si>
  <si>
    <t>En revanche, un seul FINESS EJ, parmi les FINESS EJ d'une des sociétés contrôlées ou le FINESS EJ de la société mère, peut être indiqué dans le champ "N° FINESS (entité juridique)" de la page de garde. Le n° FINESS EJ sélectionné est laissé au choix de l'organisme gestionnaire. Ce n° FINESS EJ devra être le même que celui indiqué dans le dossier de dépôt de l'ERRD dans la plateforme de collecte des ERRD.</t>
  </si>
  <si>
    <t xml:space="preserve">- Les FINESS ET (Etablissement) saisis dans le tableau de la page de garde doivent orrespondre aux FINESS ET affectés au dossier dans la plateforme de collecte des ERRD. </t>
  </si>
  <si>
    <t xml:space="preserve">- Le N° FINESS EJ saisi dans la page de garde doit être le même que le N° FINESS EJ du dossier de dépôt dans la plateforme de collecte des ERRD. </t>
  </si>
  <si>
    <t xml:space="preserve">Indiquer le n° FINESS de l'organisme gestionnaire en tant que personnalité morale titulaire des autorisations. Il doit correspondre au N° FINESS EJ du dossier de dépôt dans la plateforme de collecte des ERRD. </t>
  </si>
  <si>
    <t xml:space="preserve">Lorsque l'ERRD est établi par une société commerciale pour le compte d'une autre société contrôlée, indiquer le n° FINESS qui a été sélectionné pour déposer le fichier dans la plateforme. </t>
  </si>
  <si>
    <t>- Le déverrouillage peut véroler le fichier (impactant potentiellement la bonne marche de toutes les fonctions automatiques et la reconnaissance du fichier lors du dépôt dans la plateforme).</t>
  </si>
  <si>
    <t xml:space="preserve">Pour rappel, dans la plateforme, l'organisme devra, au moment de son dépôt, cocher la case "Société commerciale contrôlée", afin de permettre le choix des FINESS EJ et l'affectation des établissements et services (FINESS ET) relevant de FINESS EJ différents. </t>
  </si>
  <si>
    <t xml:space="preserve">Les FINESS saisis doivent impérativement correspondre aux FINESS ET affectés au dossier dans la plateforme de collecte des ERRD. </t>
  </si>
  <si>
    <t xml:space="preserve">Budget initial : saisir dans cette colonne l'EPRD initial validé (1er EPRD transmis et validé dans la plateforme de collecte des EPRD). </t>
  </si>
  <si>
    <t>Ces comptes correspondent à des charges et produits dont la prise en compte par l'autorité de tarification est différée : amortissements comptables différés, variations des dettes pour congés à payer et d'autres provisions dont l'impact sur le résultat est neutralisé (comptes épargne temps, indemnités de départ à la retraite, indemnités prudhommales...). 
Conséquence budgétaire : la fixation du tarif ne reposant plus sur la reconduction de dépenses historiques, le mécanisme antérieur des dépenses inopposables (y compris les congés à payer) perd de son intérêt. « La seule possibilité, pour l'autorité de tarification, de les rendre inopposables est de diminuer, à due concurrence, les financements ultérieurs de l'ESSMS. » (instruction n°DGCS/5C/DGCL/DGFIP/170 du 12/07/2018).
Conséquence comptable : ces dépenses étant opposables à l'autorité de tarification, même si cette opposabilité est différée dans le temps, ces dépenses, pour les entités gestionnaires privées, relèvent du périmètre de la gestion contrôlée (cf. définition de la gestion contrôlée dans l'aide n°15). Les comptes 11592 ont donc été créés au 1er janvier 2020 pour les isoler (arrêté du 23/12/2019).
En cas d’augmentation des dépenses différées, le montant correspondant est saisi en lignes 19, 20, 21 ou 22, précédé d’un signe « - » et le compte de report à nouveau est donc crédité d’autant (augmentation du RAN créditeur 1150 ou diminution du RAN débiteur 11590).
En cas de diminution, le montant correspondant est saisi en ligne 19, 20, 21 ou 22 sans signe « - » et le compte de report à nouveau est donc débité d’autant (diminution du RAN créditeur 1150 ou augmentation du RAN débiteur 11590). 
Cette méthode de saisie permet bien de retomber sur le résultat net comptable sous gestion contrôlée.</t>
  </si>
  <si>
    <t xml:space="preserve">Cohérence inter-onglet : la valeur du résultat comptable repris dans le tableau de détermination et d'affectation des résultats devrait être égale au résultat comptable issu de l'onglet "ERRD synthétique". En cas d'écart (incohérence), vérifiez votre saisie. </t>
  </si>
  <si>
    <t>N-1</t>
  </si>
  <si>
    <t>Charges afférentes au personnel (GII) prévues N des sections Soins + Dépendance</t>
  </si>
  <si>
    <t>Charges afférentes au personnel (GII) réalisées N des sections Soins + Dépendance</t>
  </si>
  <si>
    <t>Charges afférentes à la structure (GIII) prévues N des sections Soins + Dépendance</t>
  </si>
  <si>
    <t>Charges afférentes à la structure (GIII) réalisées N des sections Soins + Dépendance</t>
  </si>
  <si>
    <t>Total produits réalisés N-1 des sections Soins + Dépendance</t>
  </si>
  <si>
    <t>Total charges réalisées N-1 des sections Soins + Dépendance</t>
  </si>
  <si>
    <t>Produits de la tarification (GI) réalisés N-1</t>
  </si>
  <si>
    <t>Charges afférentes au personnel (GII) réalisées N-1 des sections Soins + Dépendance</t>
  </si>
  <si>
    <t>Ecart réalisé N/N-1 en %</t>
  </si>
  <si>
    <t>Total des produits des sections Soins + Dépendance : écart N/N-1 en % (par compte de résultat)</t>
  </si>
  <si>
    <t>Total des charges des sections Soins + Dépendance : écart N/N-1 en % (par compte de résultat)</t>
  </si>
  <si>
    <t>Produits de la tarification : écart N/N-1 en % (par compte de résultat)</t>
  </si>
  <si>
    <t>Charges afférentes au personnel des sections Soins + Dépendance : écart N/N-1 en % (par compte de résultat)</t>
  </si>
  <si>
    <t>Cette ligne est réservée pour une affectation en report à nouveau excédentaire, lorsqu'une affectation à un compte de réserve de compensation n'est pas privilégiée.
Dans le cas d'un déficit de l'exercice qui est couvert par le report à nouveau excédentaire, le montant du déficit (précédé du signe "-") est à inscrire en déduction du report à nouveau créditeur (ligne 1150 "Report à nouveau des activités sociales et médico-sociales sous gestion contrôlée (solde créditeur)").
A noter : dans le cas d'un apurement de déficit antérieur à l'exercice N, il est préconisé d'inscrire l'excédent N au compte 1150 (ligne 16 de l'onglet "Affectation_Resultats") et non au compte 11590 (ligne 17 du même onglet). L'apurement de déficit sera effectué au global dans le bilan consolidé et devrait apparaître dans le tableau de suivi de l'affectation des résultats des ESMS (onglet "Suivi_Affectation_Résultats")."</t>
  </si>
  <si>
    <r>
      <rPr>
        <b/>
        <u val="single"/>
        <sz val="10"/>
        <rFont val="Arial"/>
        <family val="2"/>
      </rPr>
      <t>Point de vigilance</t>
    </r>
    <r>
      <rPr>
        <sz val="10"/>
        <rFont val="Arial"/>
        <family val="2"/>
      </rPr>
      <t xml:space="preserve"> : l'attention des gestionnaires est appelée sur la complétude et la fiabilité des informations saisies dans le cadre ERRD et ses annexes, afin de sécuriser la procédure d'analyse et maintenir la qualité de la base de données collectée.</t>
    </r>
  </si>
  <si>
    <r>
      <t xml:space="preserve">Dans un souci d'adaptation permanente aux pratiques et sans préjudice des obligations générales de dépôt de l'ERRD, des ajustements ponctuels peuvent être apportés par rapport aux modèles joints à l'arrêté précité et régularisés ultérieurement par un arrêté modificatif.
</t>
    </r>
    <r>
      <rPr>
        <b/>
        <u val="single"/>
        <sz val="10"/>
        <color indexed="8"/>
        <rFont val="Arial"/>
        <family val="2"/>
      </rPr>
      <t>Suivi des crédits exceptionnels d'assurance-maladie délégués dans le cadre de la crise sanitaire</t>
    </r>
    <r>
      <rPr>
        <b/>
        <sz val="10"/>
        <color indexed="8"/>
        <rFont val="Arial"/>
        <family val="2"/>
      </rPr>
      <t xml:space="preserve"> </t>
    </r>
    <r>
      <rPr>
        <sz val="10"/>
        <color indexed="8"/>
        <rFont val="Arial"/>
        <family val="2"/>
      </rPr>
      <t xml:space="preserve">: les gestionnaires ayant bénéficié de ces crédits doivent obligatoirement, dans leur rapport annexé aux documents de clôture, joindre un état récapitulatif des charges couvertes par ces financements et des autres financements publics exceptionnels perçus, le cas échéant, pour faire face à la crise (exemple : chômage partiel). Cet état doit inclure l'ensemble de ces crédits, y compris ceux qui n'apparaissent pas dans le cadre normalisé. </t>
    </r>
  </si>
  <si>
    <t>Dernière mise à jour : janvier 2023</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</si>
</sst>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_-;\-* #,##0_-;_-* &quot;-&quot;_-;_-@_-"/>
    <numFmt numFmtId="165" formatCode="_-* #,##0.00_-;\-* #,##0.00_-;_-* &quot;-&quot;??_-;_-@_-"/>
    <numFmt numFmtId="166" formatCode="_-* #,##0\ &quot;€&quot;_-;\-* #,##0\ &quot;€&quot;_-;_-* &quot;-&quot;??\ &quot;€&quot;_-;_-@_-"/>
    <numFmt numFmtId="167" formatCode="0#&quot; &quot;##&quot; &quot;##&quot; &quot;##&quot; &quot;##"/>
    <numFmt numFmtId="168" formatCode="0.0%"/>
    <numFmt numFmtId="169" formatCode="&quot;Vrai&quot;;&quot;Vrai&quot;;&quot;Faux&quot;"/>
    <numFmt numFmtId="170" formatCode="&quot;Actif&quot;;&quot;Actif&quot;;&quot;Inactif&quot;"/>
    <numFmt numFmtId="171" formatCode="[$€-2]\ #,##0.00_);[Red]\([$€-2]\ #,##0.00\)"/>
    <numFmt numFmtId="172" formatCode="#,##0.00\ &quot;€&quot;"/>
    <numFmt numFmtId="173" formatCode="_-* #,##0.0\ &quot;€&quot;_-;\-* #,##0.0\ &quot;€&quot;_-;_-* &quot;-&quot;??\ &quot;€&quot;_-;_-@_-"/>
    <numFmt numFmtId="174" formatCode="[$-40C]dddd\ d\ mmmm\ yyyy"/>
    <numFmt numFmtId="175" formatCode="[$-40C]d\ mmm\ yy"/>
    <numFmt numFmtId="176" formatCode="_-* #,##0\ _€_-;\-* #,##0\ _€_-;_-* &quot;-&quot;??\ _€_-;_-@_-"/>
    <numFmt numFmtId="177" formatCode="#,##0.00\ _€"/>
    <numFmt numFmtId="178" formatCode="_-* #,##0.000\ _€_-;\-* #,##0.000\ _€_-;_-* &quot;-&quot;??\ _€_-;_-@_-"/>
    <numFmt numFmtId="179" formatCode="_-* #,##0.0000\ _€_-;\-* #,##0.0000\ _€_-;_-* &quot;-&quot;??\ _€_-;_-@_-"/>
  </numFmts>
  <fonts count="89">
    <font>
      <sz val="11"/>
      <color theme="1"/>
      <name val="Calibri"/>
      <family val="2"/>
    </font>
    <font>
      <sz val="10"/>
      <color indexed="8"/>
      <name val="Arial"/>
      <family val="2"/>
    </font>
    <font>
      <sz val="10"/>
      <name val="Geneva"/>
      <family val="0"/>
    </font>
    <font>
      <sz val="8"/>
      <name val="Arial"/>
      <family val="2"/>
    </font>
    <font>
      <b/>
      <sz val="8"/>
      <name val="Arial"/>
      <family val="2"/>
    </font>
    <font>
      <b/>
      <i/>
      <sz val="8"/>
      <name val="Arial"/>
      <family val="2"/>
    </font>
    <font>
      <sz val="10"/>
      <name val="Arial"/>
      <family val="2"/>
    </font>
    <font>
      <b/>
      <sz val="10"/>
      <name val="Arial"/>
      <family val="2"/>
    </font>
    <font>
      <sz val="10"/>
      <name val="Times New Roman"/>
      <family val="1"/>
    </font>
    <font>
      <sz val="10"/>
      <name val="Calibri"/>
      <family val="2"/>
    </font>
    <font>
      <b/>
      <u val="single"/>
      <sz val="10"/>
      <name val="Arial"/>
      <family val="2"/>
    </font>
    <font>
      <b/>
      <i/>
      <sz val="10"/>
      <name val="Arial"/>
      <family val="2"/>
    </font>
    <font>
      <i/>
      <sz val="10"/>
      <name val="Arial"/>
      <family val="2"/>
    </font>
    <font>
      <b/>
      <sz val="10"/>
      <color indexed="8"/>
      <name val="Arial"/>
      <family val="2"/>
    </font>
    <font>
      <b/>
      <sz val="12"/>
      <name val="Arial"/>
      <family val="2"/>
    </font>
    <font>
      <i/>
      <sz val="8"/>
      <name val="Arial"/>
      <family val="2"/>
    </font>
    <font>
      <sz val="11"/>
      <name val="Arial"/>
      <family val="2"/>
    </font>
    <font>
      <sz val="6.5"/>
      <name val="Arial"/>
      <family val="2"/>
    </font>
    <font>
      <sz val="9"/>
      <name val="Arial"/>
      <family val="2"/>
    </font>
    <font>
      <b/>
      <sz val="11"/>
      <color indexed="50"/>
      <name val="Arial"/>
      <family val="2"/>
    </font>
    <font>
      <sz val="7"/>
      <color indexed="8"/>
      <name val="Times New Roman"/>
      <family val="1"/>
    </font>
    <font>
      <b/>
      <sz val="12"/>
      <color indexed="50"/>
      <name val="Arial"/>
      <family val="2"/>
    </font>
    <font>
      <vertAlign val="superscript"/>
      <sz val="10"/>
      <color indexed="8"/>
      <name val="Arial"/>
      <family val="2"/>
    </font>
    <font>
      <i/>
      <sz val="10"/>
      <color indexed="8"/>
      <name val="Arial"/>
      <family val="2"/>
    </font>
    <font>
      <sz val="12"/>
      <name val="Arial"/>
      <family val="2"/>
    </font>
    <font>
      <b/>
      <sz val="6.5"/>
      <name val="Arial"/>
      <family val="2"/>
    </font>
    <font>
      <b/>
      <vertAlign val="superscript"/>
      <sz val="10"/>
      <name val="Arial"/>
      <family val="2"/>
    </font>
    <font>
      <b/>
      <u val="single"/>
      <sz val="10"/>
      <color indexed="8"/>
      <name val="Arial"/>
      <family val="2"/>
    </font>
    <font>
      <sz val="11"/>
      <color indexed="8"/>
      <name val="Calibri"/>
      <family val="2"/>
    </font>
    <font>
      <sz val="10"/>
      <color indexed="9"/>
      <name val="Arial"/>
      <family val="2"/>
    </font>
    <font>
      <sz val="10"/>
      <color indexed="10"/>
      <name val="Arial"/>
      <family val="2"/>
    </font>
    <font>
      <b/>
      <sz val="10"/>
      <color indexed="52"/>
      <name val="Arial"/>
      <family val="2"/>
    </font>
    <font>
      <sz val="10"/>
      <color indexed="52"/>
      <name val="Arial"/>
      <family val="2"/>
    </font>
    <font>
      <sz val="10"/>
      <color indexed="62"/>
      <name val="Arial"/>
      <family val="2"/>
    </font>
    <font>
      <sz val="10"/>
      <color indexed="20"/>
      <name val="Arial"/>
      <family val="2"/>
    </font>
    <font>
      <sz val="10"/>
      <color indexed="60"/>
      <name val="Arial"/>
      <family val="2"/>
    </font>
    <font>
      <sz val="10"/>
      <color indexed="17"/>
      <name val="Arial"/>
      <family val="2"/>
    </font>
    <font>
      <b/>
      <sz val="10"/>
      <color indexed="63"/>
      <name val="Arial"/>
      <family val="2"/>
    </font>
    <font>
      <i/>
      <sz val="10"/>
      <color indexed="23"/>
      <name val="Arial"/>
      <family val="2"/>
    </font>
    <font>
      <sz val="18"/>
      <color indexed="56"/>
      <name val="Cambria"/>
      <family val="2"/>
    </font>
    <font>
      <b/>
      <sz val="15"/>
      <color indexed="56"/>
      <name val="Arial"/>
      <family val="2"/>
    </font>
    <font>
      <b/>
      <sz val="13"/>
      <color indexed="56"/>
      <name val="Arial"/>
      <family val="2"/>
    </font>
    <font>
      <b/>
      <sz val="11"/>
      <color indexed="56"/>
      <name val="Arial"/>
      <family val="2"/>
    </font>
    <font>
      <b/>
      <sz val="10"/>
      <color indexed="9"/>
      <name val="Arial"/>
      <family val="2"/>
    </font>
    <font>
      <sz val="8"/>
      <color indexed="8"/>
      <name val="Arial"/>
      <family val="2"/>
    </font>
    <font>
      <b/>
      <sz val="8"/>
      <color indexed="8"/>
      <name val="Arial"/>
      <family val="2"/>
    </font>
    <font>
      <b/>
      <i/>
      <sz val="10"/>
      <color indexed="10"/>
      <name val="Arial"/>
      <family val="2"/>
    </font>
    <font>
      <b/>
      <sz val="12"/>
      <color indexed="9"/>
      <name val="Arial"/>
      <family val="2"/>
    </font>
    <font>
      <b/>
      <sz val="10"/>
      <color indexed="10"/>
      <name val="Arial"/>
      <family val="2"/>
    </font>
    <font>
      <sz val="8"/>
      <color indexed="10"/>
      <name val="Arial"/>
      <family val="2"/>
    </font>
    <font>
      <sz val="11"/>
      <color indexed="9"/>
      <name val="Arial"/>
      <family val="2"/>
    </font>
    <font>
      <sz val="11"/>
      <color indexed="8"/>
      <name val="Arial"/>
      <family val="2"/>
    </font>
    <font>
      <b/>
      <sz val="10"/>
      <color indexed="22"/>
      <name val="Arial"/>
      <family val="2"/>
    </font>
    <font>
      <b/>
      <sz val="12"/>
      <color indexed="10"/>
      <name val="Arial"/>
      <family val="2"/>
    </font>
    <font>
      <b/>
      <sz val="11"/>
      <color indexed="8"/>
      <name val="Arial"/>
      <family val="2"/>
    </font>
    <font>
      <b/>
      <sz val="13"/>
      <color indexed="25"/>
      <name val="Calibri"/>
      <family val="0"/>
    </font>
    <font>
      <sz val="11"/>
      <color indexed="9"/>
      <name val="Calibri"/>
      <family val="0"/>
    </font>
    <font>
      <u val="double"/>
      <sz val="11"/>
      <color indexed="9"/>
      <name val="Calibri"/>
      <family val="0"/>
    </font>
    <font>
      <b/>
      <sz val="11"/>
      <color indexed="25"/>
      <name val="Calibri"/>
      <family val="0"/>
    </font>
    <font>
      <b/>
      <sz val="12"/>
      <color indexed="25"/>
      <name val="Calibri"/>
      <family val="0"/>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sz val="8"/>
      <color theme="1"/>
      <name val="Arial"/>
      <family val="2"/>
    </font>
    <font>
      <b/>
      <sz val="8"/>
      <color theme="1"/>
      <name val="Arial"/>
      <family val="2"/>
    </font>
    <font>
      <sz val="10"/>
      <color rgb="FF000000"/>
      <name val="Arial"/>
      <family val="2"/>
    </font>
    <font>
      <b/>
      <i/>
      <sz val="10"/>
      <color rgb="FFFF0000"/>
      <name val="Arial"/>
      <family val="2"/>
    </font>
    <font>
      <b/>
      <sz val="12"/>
      <color theme="0"/>
      <name val="Arial"/>
      <family val="2"/>
    </font>
    <font>
      <b/>
      <sz val="10"/>
      <color rgb="FFFF0000"/>
      <name val="Arial"/>
      <family val="2"/>
    </font>
    <font>
      <sz val="8"/>
      <color rgb="FFFF0000"/>
      <name val="Arial"/>
      <family val="2"/>
    </font>
    <font>
      <sz val="11"/>
      <color theme="0"/>
      <name val="Arial"/>
      <family val="2"/>
    </font>
    <font>
      <sz val="11"/>
      <color theme="1"/>
      <name val="Arial"/>
      <family val="2"/>
    </font>
    <font>
      <b/>
      <sz val="10"/>
      <color theme="0" tint="-0.04997999966144562"/>
      <name val="Arial"/>
      <family val="2"/>
    </font>
    <font>
      <b/>
      <sz val="12"/>
      <color rgb="FFFF0000"/>
      <name val="Arial"/>
      <family val="2"/>
    </font>
    <font>
      <b/>
      <sz val="11"/>
      <color theme="1"/>
      <name val="Arial"/>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theme="0" tint="-0.4999699890613556"/>
        <bgColor indexed="64"/>
      </patternFill>
    </fill>
    <fill>
      <patternFill patternType="solid">
        <fgColor theme="0" tint="-0.04997999966144562"/>
        <bgColor indexed="64"/>
      </patternFill>
    </fill>
    <fill>
      <patternFill patternType="lightDown">
        <bgColor theme="0" tint="-0.04997999966144562"/>
      </patternFill>
    </fill>
    <fill>
      <patternFill patternType="solid">
        <fgColor rgb="FFFFFFCC"/>
        <bgColor indexed="64"/>
      </patternFill>
    </fill>
    <fill>
      <patternFill patternType="solid">
        <fgColor rgb="FFFFFFFF"/>
        <bgColor indexed="64"/>
      </patternFill>
    </fill>
    <fill>
      <patternFill patternType="solid">
        <fgColor theme="0" tint="-0.1499900072813034"/>
        <bgColor indexed="64"/>
      </patternFill>
    </fill>
    <fill>
      <patternFill patternType="solid">
        <fgColor theme="0" tint="-0.24997000396251678"/>
        <bgColor indexed="64"/>
      </patternFill>
    </fill>
  </fills>
  <borders count="111">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double"/>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bottom/>
    </border>
    <border>
      <left style="thin"/>
      <right style="thin"/>
      <top/>
      <bottom/>
    </border>
    <border>
      <left style="thin"/>
      <right style="medium"/>
      <top/>
      <bottom/>
    </border>
    <border>
      <left style="medium"/>
      <right style="thin"/>
      <top style="hair"/>
      <bottom/>
    </border>
    <border>
      <left style="thin"/>
      <right style="thin"/>
      <top style="hair"/>
      <bottom/>
    </border>
    <border>
      <left style="thin"/>
      <right style="medium"/>
      <top style="hair"/>
      <bottom/>
    </border>
    <border>
      <left style="medium"/>
      <right style="thin"/>
      <top/>
      <bottom style="hair"/>
    </border>
    <border>
      <left style="thin"/>
      <right style="thin"/>
      <top/>
      <bottom style="hair"/>
    </border>
    <border>
      <left style="thin"/>
      <right style="medium"/>
      <top/>
      <bottom style="hair"/>
    </border>
    <border>
      <left style="medium"/>
      <right style="thin"/>
      <top/>
      <bottom style="medium"/>
    </border>
    <border>
      <left style="thin"/>
      <right style="thin"/>
      <top/>
      <bottom style="medium"/>
    </border>
    <border>
      <left style="thin"/>
      <right style="medium"/>
      <top/>
      <bottom style="medium"/>
    </border>
    <border>
      <left style="thin"/>
      <right style="thin"/>
      <top style="medium"/>
      <bottom style="medium"/>
    </border>
    <border>
      <left style="thin"/>
      <right style="thin"/>
      <top style="thin"/>
      <bottom style="thin"/>
    </border>
    <border>
      <left/>
      <right/>
      <top/>
      <bottom style="medium"/>
    </border>
    <border>
      <left/>
      <right/>
      <top style="thin"/>
      <bottom/>
    </border>
    <border>
      <left/>
      <right style="medium"/>
      <top/>
      <bottom/>
    </border>
    <border>
      <left/>
      <right style="medium"/>
      <top/>
      <bottom style="medium"/>
    </border>
    <border>
      <left/>
      <right style="double"/>
      <top/>
      <bottom/>
    </border>
    <border>
      <left/>
      <right/>
      <top style="double"/>
      <bottom style="double"/>
    </border>
    <border>
      <left/>
      <right/>
      <top/>
      <bottom style="double"/>
    </border>
    <border>
      <left style="thin"/>
      <right/>
      <top/>
      <bottom/>
    </border>
    <border>
      <left style="thin"/>
      <right style="medium"/>
      <top style="medium"/>
      <bottom style="medium"/>
    </border>
    <border>
      <left style="medium"/>
      <right style="medium"/>
      <top style="medium"/>
      <bottom/>
    </border>
    <border>
      <left style="medium"/>
      <right style="medium"/>
      <top/>
      <bottom/>
    </border>
    <border>
      <left style="medium"/>
      <right style="medium"/>
      <top style="medium"/>
      <bottom style="medium"/>
    </border>
    <border>
      <left style="medium"/>
      <right style="medium"/>
      <top/>
      <bottom style="thin"/>
    </border>
    <border>
      <left style="medium"/>
      <right style="medium"/>
      <top style="thin"/>
      <bottom style="medium"/>
    </border>
    <border>
      <left style="medium"/>
      <right style="thin"/>
      <top style="medium"/>
      <bottom style="medium"/>
    </border>
    <border>
      <left style="medium"/>
      <right/>
      <top style="medium"/>
      <bottom style="medium"/>
    </border>
    <border>
      <left/>
      <right style="medium"/>
      <top style="medium"/>
      <bottom style="medium"/>
    </border>
    <border>
      <left style="medium"/>
      <right style="thin"/>
      <top style="medium"/>
      <bottom/>
    </border>
    <border>
      <left style="thin"/>
      <right style="medium"/>
      <top style="medium"/>
      <bottom/>
    </border>
    <border>
      <left style="medium"/>
      <right/>
      <top style="medium"/>
      <bottom/>
    </border>
    <border>
      <left/>
      <right style="medium"/>
      <top style="medium"/>
      <bottom/>
    </border>
    <border>
      <left style="medium"/>
      <right/>
      <top/>
      <bottom/>
    </border>
    <border>
      <left style="medium"/>
      <right/>
      <top/>
      <bottom style="medium"/>
    </border>
    <border>
      <left style="thin"/>
      <right/>
      <top style="medium"/>
      <bottom style="medium"/>
    </border>
    <border>
      <left style="thin"/>
      <right/>
      <top style="medium"/>
      <bottom style="thin"/>
    </border>
    <border>
      <left style="thin"/>
      <right/>
      <top style="thin"/>
      <bottom style="medium"/>
    </border>
    <border>
      <left style="medium"/>
      <right style="thin"/>
      <top style="thin"/>
      <bottom style="medium"/>
    </border>
    <border>
      <left style="medium"/>
      <right style="thin"/>
      <top style="thin"/>
      <bottom style="thin"/>
    </border>
    <border>
      <left style="thin"/>
      <right/>
      <top style="thin"/>
      <bottom style="thin"/>
    </border>
    <border>
      <left style="double"/>
      <right style="thin"/>
      <top style="double"/>
      <bottom style="double"/>
    </border>
    <border>
      <left style="double"/>
      <right/>
      <top style="double"/>
      <bottom style="double"/>
    </border>
    <border>
      <left style="thin"/>
      <right style="thin"/>
      <top style="double"/>
      <bottom style="double"/>
    </border>
    <border>
      <left style="medium"/>
      <right/>
      <top style="double"/>
      <bottom style="double"/>
    </border>
    <border>
      <left style="thin"/>
      <right style="thin"/>
      <top style="double"/>
      <bottom style="thin"/>
    </border>
    <border>
      <left style="thin"/>
      <right style="thin"/>
      <top style="thin"/>
      <bottom style="double"/>
    </border>
    <border>
      <left style="thin"/>
      <right style="double"/>
      <top style="double"/>
      <bottom style="double"/>
    </border>
    <border>
      <left/>
      <right style="double"/>
      <top style="double"/>
      <bottom style="thin"/>
    </border>
    <border>
      <left/>
      <right style="double"/>
      <top style="thin"/>
      <bottom style="double"/>
    </border>
    <border>
      <left style="medium"/>
      <right style="thin"/>
      <top/>
      <bottom style="thin"/>
    </border>
    <border>
      <left style="thin"/>
      <right style="medium"/>
      <top/>
      <bottom style="thin"/>
    </border>
    <border>
      <left style="thin"/>
      <right style="medium"/>
      <top style="thin"/>
      <bottom style="medium"/>
    </border>
    <border>
      <left style="medium"/>
      <right/>
      <top style="thin"/>
      <bottom style="medium"/>
    </border>
    <border>
      <left/>
      <right/>
      <top style="medium"/>
      <bottom/>
    </border>
    <border>
      <left style="medium"/>
      <right style="medium"/>
      <top style="medium"/>
      <bottom style="thin"/>
    </border>
    <border>
      <left/>
      <right/>
      <top style="thin"/>
      <bottom style="thin"/>
    </border>
    <border>
      <left/>
      <right style="thin"/>
      <top style="thin"/>
      <bottom style="thin"/>
    </border>
    <border>
      <left style="thin"/>
      <right style="thin"/>
      <top style="thin"/>
      <bottom style="medium"/>
    </border>
    <border>
      <left style="thin"/>
      <right style="medium"/>
      <top style="thin"/>
      <bottom style="thin"/>
    </border>
    <border>
      <left style="medium"/>
      <right style="thin"/>
      <top style="thin"/>
      <bottom/>
    </border>
    <border>
      <left style="thin"/>
      <right style="thin"/>
      <top style="thin"/>
      <bottom/>
    </border>
    <border>
      <left style="thin"/>
      <right style="medium"/>
      <top style="thin"/>
      <bottom/>
    </border>
    <border>
      <left style="medium"/>
      <right style="medium"/>
      <top style="thin"/>
      <bottom style="thin"/>
    </border>
    <border>
      <left/>
      <right style="thin"/>
      <top style="medium"/>
      <bottom/>
    </border>
    <border>
      <left style="thin"/>
      <right style="thin"/>
      <top style="medium"/>
      <bottom/>
    </border>
    <border>
      <left style="medium"/>
      <right style="thin"/>
      <top style="hair"/>
      <bottom style="medium"/>
    </border>
    <border>
      <left style="thin"/>
      <right style="thin"/>
      <top style="hair"/>
      <bottom style="medium"/>
    </border>
    <border>
      <left style="thin"/>
      <right style="medium"/>
      <top style="hair"/>
      <bottom style="medium"/>
    </border>
    <border>
      <left style="medium"/>
      <right style="thin"/>
      <top style="hair"/>
      <bottom style="hair"/>
    </border>
    <border>
      <left style="thin"/>
      <right style="thin"/>
      <top style="hair"/>
      <bottom style="hair"/>
    </border>
    <border>
      <left style="thin"/>
      <right style="medium"/>
      <top style="hair"/>
      <bottom style="hair"/>
    </border>
    <border>
      <left/>
      <right style="thin"/>
      <top style="medium"/>
      <bottom style="medium"/>
    </border>
    <border>
      <left style="thin"/>
      <right style="thin"/>
      <top/>
      <bottom style="thin"/>
    </border>
    <border>
      <left/>
      <right/>
      <top style="medium"/>
      <bottom style="medium"/>
    </border>
    <border>
      <left/>
      <right/>
      <top style="thin"/>
      <bottom style="double"/>
    </border>
    <border>
      <left/>
      <right style="thin"/>
      <top style="thin"/>
      <bottom style="medium"/>
    </border>
    <border>
      <left/>
      <right style="thin"/>
      <top style="medium"/>
      <bottom style="thin"/>
    </border>
    <border>
      <left/>
      <right/>
      <top style="medium"/>
      <bottom style="thin"/>
    </border>
    <border>
      <left style="thin"/>
      <right/>
      <top style="medium"/>
      <bottom/>
    </border>
    <border>
      <left/>
      <right style="thin"/>
      <top/>
      <bottom style="thin"/>
    </border>
    <border>
      <left style="medium"/>
      <right style="medium"/>
      <top style="thin"/>
      <bottom/>
    </border>
    <border>
      <left style="thin"/>
      <right/>
      <top/>
      <bottom style="thin"/>
    </border>
    <border>
      <left style="thin"/>
      <right/>
      <top style="thin"/>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
      <left/>
      <right>
        <color indexed="63"/>
      </right>
      <top style="medium">
        <color indexed="63"/>
      </top>
      <bottom>
        <color indexed="63"/>
      </bottom>
    </border>
    <border>
      <left style="medium"/>
      <right/>
      <top/>
      <bottom style="thin"/>
    </border>
    <border>
      <left/>
      <right/>
      <top style="thin"/>
      <bottom style="medium"/>
    </border>
    <border>
      <left/>
      <right style="medium"/>
      <top style="thin"/>
      <bottom style="medium"/>
    </border>
    <border>
      <left style="medium"/>
      <right/>
      <top style="thin"/>
      <bottom/>
    </border>
    <border>
      <left/>
      <right style="medium"/>
      <top/>
      <bottom style="thin"/>
    </border>
    <border>
      <left style="medium"/>
      <right style="medium"/>
      <top>
        <color indexed="63"/>
      </top>
      <bottom style="medium"/>
    </border>
  </borders>
  <cellStyleXfs count="7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0" borderId="2" applyNumberFormat="0" applyFill="0" applyAlignment="0" applyProtection="0"/>
    <xf numFmtId="0" fontId="65" fillId="27" borderId="1" applyNumberFormat="0" applyAlignment="0" applyProtection="0"/>
    <xf numFmtId="0" fontId="6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7" fillId="29" borderId="0" applyNumberFormat="0" applyBorder="0" applyAlignment="0" applyProtection="0"/>
    <xf numFmtId="0" fontId="6" fillId="0" borderId="0">
      <alignment/>
      <protection/>
    </xf>
    <xf numFmtId="0" fontId="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0" borderId="3" applyNumberFormat="0" applyFont="0" applyAlignment="0" applyProtection="0"/>
    <xf numFmtId="9" fontId="0" fillId="0" borderId="0" applyFont="0" applyFill="0" applyBorder="0" applyAlignment="0" applyProtection="0"/>
    <xf numFmtId="0" fontId="68" fillId="31" borderId="0" applyNumberFormat="0" applyBorder="0" applyAlignment="0" applyProtection="0"/>
    <xf numFmtId="0" fontId="69" fillId="26" borderId="4" applyNumberFormat="0" applyAlignment="0" applyProtection="0"/>
    <xf numFmtId="0" fontId="9" fillId="0" borderId="0">
      <alignment/>
      <protection/>
    </xf>
    <xf numFmtId="0" fontId="70" fillId="0" borderId="0" applyNumberFormat="0" applyFill="0" applyBorder="0" applyAlignment="0" applyProtection="0"/>
    <xf numFmtId="0" fontId="71" fillId="0" borderId="0" applyNumberForma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2" borderId="9" applyNumberFormat="0" applyAlignment="0" applyProtection="0"/>
  </cellStyleXfs>
  <cellXfs count="934">
    <xf numFmtId="0" fontId="0" fillId="0" borderId="0" xfId="0" applyFont="1" applyAlignment="1">
      <alignment/>
    </xf>
    <xf numFmtId="0" fontId="3" fillId="33" borderId="0" xfId="0" applyFont="1" applyFill="1" applyBorder="1" applyAlignment="1">
      <alignment/>
    </xf>
    <xf numFmtId="0" fontId="3" fillId="33" borderId="0" xfId="0" applyFont="1" applyFill="1" applyBorder="1" applyAlignment="1">
      <alignment wrapText="1"/>
    </xf>
    <xf numFmtId="166" fontId="3" fillId="33" borderId="0" xfId="46" applyNumberFormat="1" applyFont="1" applyFill="1" applyAlignment="1">
      <alignment/>
    </xf>
    <xf numFmtId="0" fontId="3" fillId="33" borderId="0" xfId="0" applyFont="1" applyFill="1" applyAlignment="1">
      <alignment/>
    </xf>
    <xf numFmtId="0" fontId="3" fillId="33" borderId="0" xfId="0" applyFont="1" applyFill="1" applyBorder="1" applyAlignment="1">
      <alignment vertical="center" wrapText="1"/>
    </xf>
    <xf numFmtId="0" fontId="3" fillId="33" borderId="0" xfId="0" applyFont="1" applyFill="1" applyBorder="1" applyAlignment="1">
      <alignment vertical="center"/>
    </xf>
    <xf numFmtId="0" fontId="3" fillId="33" borderId="0" xfId="0" applyFont="1" applyFill="1" applyAlignment="1">
      <alignment vertical="center" wrapText="1"/>
    </xf>
    <xf numFmtId="0" fontId="3" fillId="33" borderId="0" xfId="0" applyFont="1" applyFill="1" applyAlignment="1">
      <alignment wrapText="1"/>
    </xf>
    <xf numFmtId="0" fontId="3" fillId="33" borderId="10" xfId="0" applyFont="1" applyFill="1" applyBorder="1" applyAlignment="1">
      <alignment vertical="center"/>
    </xf>
    <xf numFmtId="0" fontId="7" fillId="33" borderId="0" xfId="0" applyFont="1" applyFill="1" applyBorder="1" applyAlignment="1">
      <alignment horizontal="center" vertical="center" wrapText="1"/>
    </xf>
    <xf numFmtId="0" fontId="3" fillId="33" borderId="0" xfId="0" applyFont="1" applyFill="1" applyAlignment="1">
      <alignment vertical="center"/>
    </xf>
    <xf numFmtId="0" fontId="3" fillId="33" borderId="0" xfId="0" applyFont="1" applyFill="1" applyAlignment="1">
      <alignment horizontal="center" vertical="center"/>
    </xf>
    <xf numFmtId="0" fontId="3" fillId="33" borderId="0" xfId="0" applyFont="1" applyFill="1" applyBorder="1" applyAlignment="1">
      <alignment horizontal="center" vertical="center"/>
    </xf>
    <xf numFmtId="0" fontId="7" fillId="33" borderId="0" xfId="0" applyFont="1" applyFill="1" applyAlignment="1">
      <alignment/>
    </xf>
    <xf numFmtId="0" fontId="6" fillId="33" borderId="0" xfId="0" applyFont="1" applyFill="1" applyAlignment="1">
      <alignment/>
    </xf>
    <xf numFmtId="0" fontId="6" fillId="33" borderId="0" xfId="0" applyFont="1" applyFill="1" applyAlignment="1">
      <alignment horizontal="center"/>
    </xf>
    <xf numFmtId="0" fontId="6" fillId="33" borderId="11" xfId="0" applyFont="1" applyFill="1" applyBorder="1" applyAlignment="1">
      <alignment horizontal="center"/>
    </xf>
    <xf numFmtId="0" fontId="6" fillId="33" borderId="12" xfId="0" applyFont="1" applyFill="1" applyBorder="1" applyAlignment="1">
      <alignment horizontal="center"/>
    </xf>
    <xf numFmtId="0" fontId="6" fillId="33" borderId="13" xfId="0" applyFont="1" applyFill="1" applyBorder="1" applyAlignment="1">
      <alignment horizontal="center"/>
    </xf>
    <xf numFmtId="0" fontId="10" fillId="33" borderId="14" xfId="0" applyFont="1" applyFill="1" applyBorder="1" applyAlignment="1">
      <alignment/>
    </xf>
    <xf numFmtId="0" fontId="3" fillId="33" borderId="15" xfId="0" applyFont="1" applyFill="1" applyBorder="1" applyAlignment="1">
      <alignment/>
    </xf>
    <xf numFmtId="0" fontId="6" fillId="33" borderId="16" xfId="0" applyFont="1" applyFill="1" applyBorder="1" applyAlignment="1">
      <alignment horizontal="center"/>
    </xf>
    <xf numFmtId="0" fontId="6" fillId="33" borderId="14" xfId="0" applyFont="1" applyFill="1" applyBorder="1" applyAlignment="1">
      <alignment horizontal="left" indent="2"/>
    </xf>
    <xf numFmtId="0" fontId="10" fillId="33" borderId="17" xfId="0" applyFont="1" applyFill="1" applyBorder="1" applyAlignment="1">
      <alignment/>
    </xf>
    <xf numFmtId="0" fontId="3" fillId="33" borderId="18" xfId="0" applyFont="1" applyFill="1" applyBorder="1" applyAlignment="1">
      <alignment/>
    </xf>
    <xf numFmtId="0" fontId="6" fillId="33" borderId="19" xfId="0" applyFont="1" applyFill="1" applyBorder="1" applyAlignment="1">
      <alignment horizontal="center"/>
    </xf>
    <xf numFmtId="0" fontId="10" fillId="33" borderId="20" xfId="0" applyFont="1" applyFill="1" applyBorder="1" applyAlignment="1">
      <alignment/>
    </xf>
    <xf numFmtId="0" fontId="3" fillId="33" borderId="21" xfId="0" applyFont="1" applyFill="1" applyBorder="1" applyAlignment="1">
      <alignment/>
    </xf>
    <xf numFmtId="0" fontId="6" fillId="33" borderId="22" xfId="0" applyFont="1" applyFill="1" applyBorder="1" applyAlignment="1">
      <alignment horizontal="center"/>
    </xf>
    <xf numFmtId="0" fontId="10" fillId="33" borderId="17" xfId="0" applyFont="1" applyFill="1" applyBorder="1" applyAlignment="1">
      <alignment wrapText="1"/>
    </xf>
    <xf numFmtId="0" fontId="10" fillId="33" borderId="14" xfId="0" applyFont="1" applyFill="1" applyBorder="1" applyAlignment="1">
      <alignment wrapText="1"/>
    </xf>
    <xf numFmtId="0" fontId="6" fillId="33" borderId="23" xfId="0" applyFont="1" applyFill="1" applyBorder="1" applyAlignment="1">
      <alignment/>
    </xf>
    <xf numFmtId="0" fontId="3" fillId="33" borderId="24" xfId="0" applyFont="1" applyFill="1" applyBorder="1" applyAlignment="1">
      <alignment/>
    </xf>
    <xf numFmtId="0" fontId="6" fillId="33" borderId="25" xfId="0" applyFont="1" applyFill="1" applyBorder="1" applyAlignment="1">
      <alignment horizontal="center"/>
    </xf>
    <xf numFmtId="0" fontId="7" fillId="33" borderId="0" xfId="64" applyFont="1" applyFill="1" applyBorder="1" applyAlignment="1">
      <alignment vertical="center"/>
      <protection/>
    </xf>
    <xf numFmtId="0" fontId="6" fillId="33" borderId="0" xfId="0" applyFont="1" applyFill="1" applyBorder="1" applyAlignment="1">
      <alignment/>
    </xf>
    <xf numFmtId="0" fontId="6" fillId="33" borderId="0" xfId="0" applyFont="1" applyFill="1" applyBorder="1" applyAlignment="1">
      <alignment horizontal="center"/>
    </xf>
    <xf numFmtId="0" fontId="3" fillId="33" borderId="0" xfId="53" applyFont="1" applyFill="1">
      <alignment/>
      <protection/>
    </xf>
    <xf numFmtId="9" fontId="3" fillId="33" borderId="0" xfId="61" applyFont="1" applyFill="1" applyAlignment="1">
      <alignment/>
    </xf>
    <xf numFmtId="0" fontId="3" fillId="33" borderId="0" xfId="53" applyFont="1" applyFill="1" applyAlignment="1">
      <alignment vertical="center"/>
      <protection/>
    </xf>
    <xf numFmtId="0" fontId="4" fillId="33" borderId="0" xfId="54" applyFont="1" applyFill="1" applyAlignment="1">
      <alignment horizontal="left" vertical="center"/>
      <protection/>
    </xf>
    <xf numFmtId="0" fontId="3" fillId="33" borderId="0" xfId="54" applyFont="1" applyFill="1" applyAlignment="1">
      <alignment vertical="center" wrapText="1"/>
      <protection/>
    </xf>
    <xf numFmtId="0" fontId="3" fillId="33" borderId="0" xfId="54" applyFont="1" applyFill="1" applyBorder="1" applyAlignment="1">
      <alignment vertical="center" wrapText="1"/>
      <protection/>
    </xf>
    <xf numFmtId="0" fontId="3" fillId="33" borderId="0" xfId="54" applyFont="1" applyFill="1">
      <alignment/>
      <protection/>
    </xf>
    <xf numFmtId="0" fontId="3" fillId="33" borderId="0" xfId="54" applyFont="1" applyFill="1" applyBorder="1">
      <alignment/>
      <protection/>
    </xf>
    <xf numFmtId="49" fontId="4" fillId="33" borderId="0" xfId="54" applyNumberFormat="1" applyFont="1" applyFill="1" applyBorder="1" applyAlignment="1">
      <alignment horizontal="center" vertical="center"/>
      <protection/>
    </xf>
    <xf numFmtId="49" fontId="4" fillId="33" borderId="0" xfId="54" applyNumberFormat="1" applyFont="1" applyFill="1" applyBorder="1" applyAlignment="1" quotePrefix="1">
      <alignment horizontal="center" vertical="center"/>
      <protection/>
    </xf>
    <xf numFmtId="0" fontId="4" fillId="33" borderId="0" xfId="54" applyFont="1" applyFill="1" applyAlignment="1" quotePrefix="1">
      <alignment horizontal="center"/>
      <protection/>
    </xf>
    <xf numFmtId="0" fontId="3" fillId="33" borderId="0" xfId="55" applyFont="1" applyFill="1" applyBorder="1" applyAlignment="1">
      <alignment vertical="center" wrapText="1"/>
      <protection/>
    </xf>
    <xf numFmtId="0" fontId="3" fillId="33" borderId="0" xfId="55" applyFont="1" applyFill="1" applyAlignment="1">
      <alignment vertical="center" wrapText="1"/>
      <protection/>
    </xf>
    <xf numFmtId="0" fontId="4" fillId="33" borderId="0" xfId="53" applyFont="1" applyFill="1" applyBorder="1" applyAlignment="1">
      <alignment horizontal="center" vertical="center" wrapText="1"/>
      <protection/>
    </xf>
    <xf numFmtId="0" fontId="4" fillId="33" borderId="0" xfId="53" applyFont="1" applyFill="1" applyAlignment="1">
      <alignment horizontal="center" vertical="center" wrapText="1"/>
      <protection/>
    </xf>
    <xf numFmtId="0" fontId="3" fillId="33" borderId="0" xfId="53" applyFont="1" applyFill="1" applyAlignment="1">
      <alignment vertical="center" wrapText="1"/>
      <protection/>
    </xf>
    <xf numFmtId="0" fontId="3" fillId="33" borderId="0" xfId="53" applyFont="1" applyFill="1" applyBorder="1" applyAlignment="1">
      <alignment vertical="center"/>
      <protection/>
    </xf>
    <xf numFmtId="0" fontId="3" fillId="33" borderId="0" xfId="53" applyFont="1" applyFill="1" applyAlignment="1">
      <alignment wrapText="1"/>
      <protection/>
    </xf>
    <xf numFmtId="0" fontId="3" fillId="33" borderId="0" xfId="56" applyFont="1" applyFill="1" applyBorder="1" applyAlignment="1">
      <alignment vertical="center" wrapText="1"/>
      <protection/>
    </xf>
    <xf numFmtId="0" fontId="3" fillId="33" borderId="0" xfId="56" applyFont="1" applyFill="1" applyAlignment="1">
      <alignment vertical="center" wrapText="1"/>
      <protection/>
    </xf>
    <xf numFmtId="0" fontId="3" fillId="33" borderId="0" xfId="56" applyFont="1" applyFill="1" applyBorder="1" applyAlignment="1">
      <alignment horizontal="left" wrapText="1"/>
      <protection/>
    </xf>
    <xf numFmtId="0" fontId="3" fillId="33" borderId="0" xfId="56" applyFont="1" applyFill="1" applyBorder="1" applyAlignment="1">
      <alignment wrapText="1"/>
      <protection/>
    </xf>
    <xf numFmtId="0" fontId="6" fillId="33" borderId="0" xfId="53" applyFont="1" applyFill="1" applyBorder="1">
      <alignment/>
      <protection/>
    </xf>
    <xf numFmtId="0" fontId="3" fillId="33" borderId="0" xfId="53" applyFont="1" applyFill="1" applyAlignment="1">
      <alignment horizontal="right"/>
      <protection/>
    </xf>
    <xf numFmtId="0" fontId="3" fillId="33" borderId="0" xfId="53" applyFont="1" applyFill="1" applyBorder="1">
      <alignment/>
      <protection/>
    </xf>
    <xf numFmtId="0" fontId="3" fillId="33" borderId="0" xfId="59" applyFont="1" applyFill="1" applyAlignment="1">
      <alignment vertical="center" wrapText="1"/>
      <protection/>
    </xf>
    <xf numFmtId="0" fontId="77" fillId="33" borderId="0" xfId="0" applyFont="1" applyFill="1" applyAlignment="1">
      <alignment/>
    </xf>
    <xf numFmtId="0" fontId="77" fillId="33" borderId="0" xfId="0" applyFont="1" applyFill="1" applyBorder="1" applyAlignment="1">
      <alignment horizontal="center"/>
    </xf>
    <xf numFmtId="0" fontId="77" fillId="33" borderId="0" xfId="0" applyFont="1" applyFill="1" applyBorder="1" applyAlignment="1">
      <alignment/>
    </xf>
    <xf numFmtId="0" fontId="77" fillId="33" borderId="0" xfId="0" applyFont="1" applyFill="1" applyAlignment="1">
      <alignment horizontal="center"/>
    </xf>
    <xf numFmtId="0" fontId="78" fillId="33" borderId="0" xfId="0" applyFont="1" applyFill="1" applyAlignment="1">
      <alignment/>
    </xf>
    <xf numFmtId="166" fontId="77" fillId="33" borderId="0" xfId="46" applyNumberFormat="1" applyFont="1" applyFill="1" applyAlignment="1">
      <alignment/>
    </xf>
    <xf numFmtId="166" fontId="77" fillId="33" borderId="0" xfId="46" applyNumberFormat="1" applyFont="1" applyFill="1" applyBorder="1" applyAlignment="1">
      <alignment/>
    </xf>
    <xf numFmtId="0" fontId="77" fillId="33" borderId="0" xfId="0" applyFont="1" applyFill="1" applyAlignment="1">
      <alignment wrapText="1"/>
    </xf>
    <xf numFmtId="166" fontId="6" fillId="33" borderId="0" xfId="46" applyNumberFormat="1" applyFont="1" applyFill="1" applyAlignment="1">
      <alignment/>
    </xf>
    <xf numFmtId="0" fontId="3" fillId="33" borderId="0" xfId="50" applyFont="1" applyFill="1" applyAlignment="1">
      <alignment/>
      <protection/>
    </xf>
    <xf numFmtId="0" fontId="3" fillId="33" borderId="0" xfId="50" applyFont="1" applyFill="1">
      <alignment/>
      <protection/>
    </xf>
    <xf numFmtId="0" fontId="3" fillId="33" borderId="0" xfId="50" applyFont="1" applyFill="1" applyAlignment="1">
      <alignment horizontal="center"/>
      <protection/>
    </xf>
    <xf numFmtId="0" fontId="3" fillId="33" borderId="0" xfId="50" applyFont="1" applyFill="1" applyBorder="1">
      <alignment/>
      <protection/>
    </xf>
    <xf numFmtId="0" fontId="4" fillId="33" borderId="0" xfId="50" applyFont="1" applyFill="1">
      <alignment/>
      <protection/>
    </xf>
    <xf numFmtId="0" fontId="3" fillId="33" borderId="0" xfId="64" applyFont="1" applyFill="1">
      <alignment/>
      <protection/>
    </xf>
    <xf numFmtId="0" fontId="3" fillId="33" borderId="0" xfId="51" applyFont="1" applyFill="1">
      <alignment/>
      <protection/>
    </xf>
    <xf numFmtId="0" fontId="3" fillId="33" borderId="0" xfId="51" applyFont="1" applyFill="1" applyAlignment="1">
      <alignment/>
      <protection/>
    </xf>
    <xf numFmtId="166" fontId="7" fillId="34" borderId="26" xfId="46" applyNumberFormat="1" applyFont="1" applyFill="1" applyBorder="1" applyAlignment="1">
      <alignment vertical="center"/>
    </xf>
    <xf numFmtId="0" fontId="6" fillId="33" borderId="0" xfId="64" applyFont="1" applyFill="1" applyBorder="1" applyAlignment="1">
      <alignment vertical="center"/>
      <protection/>
    </xf>
    <xf numFmtId="166" fontId="6" fillId="33" borderId="0" xfId="46" applyNumberFormat="1" applyFont="1" applyFill="1" applyBorder="1" applyAlignment="1">
      <alignment vertical="center"/>
    </xf>
    <xf numFmtId="0" fontId="6" fillId="33" borderId="0" xfId="0" applyFont="1" applyFill="1" applyAlignment="1">
      <alignment horizontal="center" vertical="center"/>
    </xf>
    <xf numFmtId="0" fontId="60" fillId="35" borderId="0" xfId="0" applyFont="1" applyFill="1" applyBorder="1" applyAlignment="1">
      <alignment/>
    </xf>
    <xf numFmtId="0" fontId="60" fillId="35" borderId="0" xfId="0" applyFont="1" applyFill="1" applyAlignment="1">
      <alignment/>
    </xf>
    <xf numFmtId="0" fontId="7" fillId="33" borderId="0" xfId="0" applyFont="1" applyFill="1" applyBorder="1" applyAlignment="1">
      <alignment vertical="center" wrapText="1"/>
    </xf>
    <xf numFmtId="0" fontId="6" fillId="30" borderId="27" xfId="0" applyFont="1" applyFill="1" applyBorder="1" applyAlignment="1" applyProtection="1" quotePrefix="1">
      <alignment horizontal="left" vertical="center" wrapText="1" indent="1"/>
      <protection locked="0"/>
    </xf>
    <xf numFmtId="167" fontId="6" fillId="30" borderId="27" xfId="0" applyNumberFormat="1" applyFont="1" applyFill="1" applyBorder="1" applyAlignment="1" applyProtection="1">
      <alignment horizontal="left" vertical="center" indent="1"/>
      <protection locked="0"/>
    </xf>
    <xf numFmtId="14" fontId="6" fillId="30" borderId="27" xfId="0" applyNumberFormat="1" applyFont="1" applyFill="1" applyBorder="1" applyAlignment="1" applyProtection="1">
      <alignment horizontal="left" vertical="center" indent="1"/>
      <protection locked="0"/>
    </xf>
    <xf numFmtId="0" fontId="60" fillId="0" borderId="0" xfId="0" applyFont="1" applyBorder="1" applyAlignment="1" applyProtection="1">
      <alignment/>
      <protection/>
    </xf>
    <xf numFmtId="0" fontId="0" fillId="0" borderId="0" xfId="0" applyAlignment="1" applyProtection="1">
      <alignment/>
      <protection/>
    </xf>
    <xf numFmtId="0" fontId="79" fillId="0" borderId="0" xfId="0" applyFont="1" applyBorder="1" applyAlignment="1" applyProtection="1">
      <alignment vertical="center"/>
      <protection/>
    </xf>
    <xf numFmtId="0" fontId="3" fillId="35" borderId="0" xfId="0" applyFont="1" applyFill="1" applyBorder="1" applyAlignment="1">
      <alignment vertical="center"/>
    </xf>
    <xf numFmtId="0" fontId="3" fillId="35" borderId="0" xfId="0" applyFont="1" applyFill="1" applyBorder="1" applyAlignment="1">
      <alignment horizontal="center" vertical="center"/>
    </xf>
    <xf numFmtId="0" fontId="3" fillId="35" borderId="28" xfId="0" applyFont="1" applyFill="1" applyBorder="1" applyAlignment="1">
      <alignment vertical="center"/>
    </xf>
    <xf numFmtId="0" fontId="7" fillId="35" borderId="2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16" xfId="0" applyFont="1" applyFill="1" applyBorder="1" applyAlignment="1">
      <alignment vertical="center" wrapText="1"/>
    </xf>
    <xf numFmtId="0" fontId="3" fillId="35" borderId="30" xfId="0" applyFont="1" applyFill="1" applyBorder="1" applyAlignment="1">
      <alignment vertical="center"/>
    </xf>
    <xf numFmtId="0" fontId="3" fillId="35" borderId="30" xfId="0" applyFont="1" applyFill="1" applyBorder="1" applyAlignment="1">
      <alignment horizontal="center" vertical="center"/>
    </xf>
    <xf numFmtId="0" fontId="3" fillId="35" borderId="30" xfId="0" applyFont="1" applyFill="1" applyBorder="1" applyAlignment="1">
      <alignment wrapText="1"/>
    </xf>
    <xf numFmtId="0" fontId="3" fillId="35" borderId="30" xfId="0" applyFont="1" applyFill="1" applyBorder="1" applyAlignment="1">
      <alignment vertical="center" wrapText="1"/>
    </xf>
    <xf numFmtId="0" fontId="3" fillId="35" borderId="31" xfId="0" applyFont="1" applyFill="1" applyBorder="1" applyAlignment="1">
      <alignment vertical="center"/>
    </xf>
    <xf numFmtId="0" fontId="6" fillId="35" borderId="0" xfId="0" applyFont="1" applyFill="1" applyBorder="1" applyAlignment="1">
      <alignment vertical="center"/>
    </xf>
    <xf numFmtId="0" fontId="6" fillId="35" borderId="0" xfId="0" applyFont="1" applyFill="1" applyBorder="1" applyAlignment="1">
      <alignment vertical="center" wrapText="1"/>
    </xf>
    <xf numFmtId="0" fontId="6" fillId="35" borderId="0" xfId="0" applyFont="1" applyFill="1" applyBorder="1" applyAlignment="1">
      <alignment horizontal="left" vertical="center" wrapText="1"/>
    </xf>
    <xf numFmtId="0" fontId="7" fillId="35" borderId="0" xfId="0" applyFont="1" applyFill="1" applyBorder="1" applyAlignment="1">
      <alignment vertical="center"/>
    </xf>
    <xf numFmtId="0" fontId="3" fillId="35" borderId="0" xfId="0" applyFont="1" applyFill="1" applyBorder="1" applyAlignment="1">
      <alignment vertical="center" wrapText="1"/>
    </xf>
    <xf numFmtId="0" fontId="3" fillId="35" borderId="28" xfId="0" applyFont="1" applyFill="1" applyBorder="1" applyAlignment="1">
      <alignment vertical="center" wrapText="1"/>
    </xf>
    <xf numFmtId="0" fontId="3" fillId="35" borderId="0" xfId="53" applyFont="1" applyFill="1">
      <alignment/>
      <protection/>
    </xf>
    <xf numFmtId="166" fontId="3" fillId="35" borderId="0" xfId="46" applyNumberFormat="1" applyFont="1" applyFill="1" applyAlignment="1">
      <alignment/>
    </xf>
    <xf numFmtId="9" fontId="3" fillId="35" borderId="0" xfId="61" applyFont="1" applyFill="1" applyAlignment="1">
      <alignment/>
    </xf>
    <xf numFmtId="0" fontId="5" fillId="35" borderId="0" xfId="53" applyFont="1" applyFill="1" applyBorder="1" applyAlignment="1">
      <alignment/>
      <protection/>
    </xf>
    <xf numFmtId="0" fontId="3" fillId="35" borderId="0" xfId="53" applyFont="1" applyFill="1" applyBorder="1" applyAlignment="1">
      <alignment wrapText="1"/>
      <protection/>
    </xf>
    <xf numFmtId="166" fontId="3" fillId="35" borderId="0" xfId="46" applyNumberFormat="1" applyFont="1" applyFill="1" applyBorder="1" applyAlignment="1">
      <alignment/>
    </xf>
    <xf numFmtId="0" fontId="3" fillId="35" borderId="0" xfId="53" applyFont="1" applyFill="1" applyAlignment="1">
      <alignment vertical="center"/>
      <protection/>
    </xf>
    <xf numFmtId="0" fontId="4" fillId="35" borderId="0" xfId="53" applyFont="1" applyFill="1" applyAlignment="1">
      <alignment horizontal="right"/>
      <protection/>
    </xf>
    <xf numFmtId="0" fontId="7" fillId="35" borderId="0" xfId="54" applyFont="1" applyFill="1" applyAlignment="1">
      <alignment horizontal="left" vertical="center"/>
      <protection/>
    </xf>
    <xf numFmtId="0" fontId="7" fillId="35" borderId="0" xfId="54" applyFont="1" applyFill="1" applyBorder="1" applyAlignment="1">
      <alignment horizontal="centerContinuous" vertical="center"/>
      <protection/>
    </xf>
    <xf numFmtId="0" fontId="10" fillId="35" borderId="0" xfId="54" applyFont="1" applyFill="1" applyBorder="1" applyAlignment="1">
      <alignment horizontal="left" vertical="center" wrapText="1"/>
      <protection/>
    </xf>
    <xf numFmtId="0" fontId="11" fillId="35" borderId="0" xfId="54" applyFont="1" applyFill="1" applyBorder="1" applyAlignment="1">
      <alignment horizontal="left"/>
      <protection/>
    </xf>
    <xf numFmtId="166" fontId="7" fillId="35" borderId="0" xfId="46" applyNumberFormat="1" applyFont="1" applyFill="1" applyBorder="1" applyAlignment="1">
      <alignment horizontal="center" vertical="center"/>
    </xf>
    <xf numFmtId="166" fontId="7" fillId="35" borderId="0" xfId="46" applyNumberFormat="1" applyFont="1" applyFill="1" applyBorder="1" applyAlignment="1" quotePrefix="1">
      <alignment horizontal="center" vertical="center"/>
    </xf>
    <xf numFmtId="166" fontId="7" fillId="35" borderId="0" xfId="46" applyNumberFormat="1" applyFont="1" applyFill="1" applyAlignment="1" quotePrefix="1">
      <alignment horizontal="center"/>
    </xf>
    <xf numFmtId="9" fontId="7" fillId="35" borderId="0" xfId="61" applyFont="1" applyFill="1" applyAlignment="1" quotePrefix="1">
      <alignment horizontal="center"/>
    </xf>
    <xf numFmtId="0" fontId="6" fillId="35" borderId="0" xfId="54" applyFont="1" applyFill="1" applyAlignment="1">
      <alignment vertical="center" wrapText="1"/>
      <protection/>
    </xf>
    <xf numFmtId="0" fontId="6" fillId="35" borderId="0" xfId="54" applyFont="1" applyFill="1" applyBorder="1" applyAlignment="1">
      <alignment horizontal="left" vertical="center" wrapText="1"/>
      <protection/>
    </xf>
    <xf numFmtId="0" fontId="6" fillId="35" borderId="27" xfId="54" applyFont="1" applyFill="1" applyBorder="1" applyAlignment="1">
      <alignment vertical="center" wrapText="1"/>
      <protection/>
    </xf>
    <xf numFmtId="0" fontId="6" fillId="35" borderId="0" xfId="54" applyFont="1" applyFill="1" applyBorder="1" applyAlignment="1">
      <alignment vertical="center" wrapText="1"/>
      <protection/>
    </xf>
    <xf numFmtId="166" fontId="6" fillId="35" borderId="0" xfId="46" applyNumberFormat="1" applyFont="1" applyFill="1" applyBorder="1" applyAlignment="1">
      <alignment vertical="center" wrapText="1"/>
    </xf>
    <xf numFmtId="9" fontId="6" fillId="35" borderId="0" xfId="61" applyFont="1" applyFill="1" applyBorder="1" applyAlignment="1">
      <alignment vertical="center" wrapText="1"/>
    </xf>
    <xf numFmtId="0" fontId="6" fillId="35" borderId="0" xfId="54" applyFont="1" applyFill="1">
      <alignment/>
      <protection/>
    </xf>
    <xf numFmtId="0" fontId="6" fillId="35" borderId="0" xfId="54" applyFont="1" applyFill="1" applyBorder="1">
      <alignment/>
      <protection/>
    </xf>
    <xf numFmtId="0" fontId="12" fillId="35" borderId="0" xfId="54" applyFont="1" applyFill="1" applyBorder="1" applyAlignment="1">
      <alignment horizontal="left" vertical="center" wrapText="1"/>
      <protection/>
    </xf>
    <xf numFmtId="0" fontId="6" fillId="35" borderId="0" xfId="55" applyFont="1" applyFill="1" applyBorder="1" applyAlignment="1">
      <alignment vertical="center" wrapText="1"/>
      <protection/>
    </xf>
    <xf numFmtId="0" fontId="11" fillId="35" borderId="0" xfId="55" applyFont="1" applyFill="1" applyBorder="1" applyAlignment="1">
      <alignment horizontal="left" vertical="center"/>
      <protection/>
    </xf>
    <xf numFmtId="166" fontId="6" fillId="35" borderId="0" xfId="46" applyNumberFormat="1" applyFont="1" applyFill="1" applyBorder="1" applyAlignment="1">
      <alignment horizontal="center" vertical="center"/>
    </xf>
    <xf numFmtId="9" fontId="6" fillId="35" borderId="0" xfId="61" applyFont="1" applyFill="1" applyBorder="1" applyAlignment="1">
      <alignment horizontal="center" vertical="center"/>
    </xf>
    <xf numFmtId="0" fontId="6" fillId="35" borderId="0" xfId="55" applyFont="1" applyFill="1" applyAlignment="1">
      <alignment vertical="center" wrapText="1"/>
      <protection/>
    </xf>
    <xf numFmtId="0" fontId="6" fillId="35" borderId="0" xfId="55" applyFont="1" applyFill="1" applyBorder="1" applyAlignment="1">
      <alignment horizontal="left" vertical="center" wrapText="1"/>
      <protection/>
    </xf>
    <xf numFmtId="0" fontId="6" fillId="35" borderId="27" xfId="55" applyFont="1" applyFill="1" applyBorder="1" applyAlignment="1">
      <alignment vertical="center" wrapText="1"/>
      <protection/>
    </xf>
    <xf numFmtId="0" fontId="6" fillId="35" borderId="0" xfId="53" applyFont="1" applyFill="1" applyAlignment="1">
      <alignment vertical="center"/>
      <protection/>
    </xf>
    <xf numFmtId="0" fontId="12" fillId="35" borderId="0" xfId="53" applyFont="1" applyFill="1" applyBorder="1" applyAlignment="1">
      <alignment horizontal="left" vertical="center"/>
      <protection/>
    </xf>
    <xf numFmtId="0" fontId="7" fillId="35" borderId="0" xfId="53" applyFont="1" applyFill="1" applyBorder="1" applyAlignment="1">
      <alignment vertical="center" wrapText="1"/>
      <protection/>
    </xf>
    <xf numFmtId="166" fontId="7" fillId="35" borderId="0" xfId="46" applyNumberFormat="1" applyFont="1" applyFill="1" applyBorder="1" applyAlignment="1">
      <alignment vertical="center"/>
    </xf>
    <xf numFmtId="9" fontId="7" fillId="35" borderId="0" xfId="61" applyFont="1" applyFill="1" applyBorder="1" applyAlignment="1">
      <alignment vertical="center"/>
    </xf>
    <xf numFmtId="0" fontId="12" fillId="35" borderId="32" xfId="55" applyFont="1" applyFill="1" applyBorder="1" applyAlignment="1">
      <alignment horizontal="left" vertical="center" wrapText="1"/>
      <protection/>
    </xf>
    <xf numFmtId="0" fontId="12" fillId="35" borderId="0" xfId="55" applyFont="1" applyFill="1" applyAlignment="1">
      <alignment horizontal="left" vertical="center" wrapText="1"/>
      <protection/>
    </xf>
    <xf numFmtId="0" fontId="6" fillId="35" borderId="0" xfId="55" applyFont="1" applyFill="1" applyBorder="1" applyAlignment="1">
      <alignment wrapText="1"/>
      <protection/>
    </xf>
    <xf numFmtId="166" fontId="6" fillId="35" borderId="0" xfId="46" applyNumberFormat="1" applyFont="1" applyFill="1" applyAlignment="1">
      <alignment vertical="center" wrapText="1"/>
    </xf>
    <xf numFmtId="9" fontId="6" fillId="35" borderId="0" xfId="61" applyFont="1" applyFill="1" applyAlignment="1">
      <alignment vertical="center" wrapText="1"/>
    </xf>
    <xf numFmtId="0" fontId="7" fillId="35" borderId="0" xfId="53" applyFont="1" applyFill="1" applyBorder="1" applyAlignment="1">
      <alignment horizontal="center" vertical="center" wrapText="1"/>
      <protection/>
    </xf>
    <xf numFmtId="0" fontId="7" fillId="35" borderId="0" xfId="53" applyFont="1" applyFill="1" applyBorder="1" applyAlignment="1">
      <alignment horizontal="centerContinuous"/>
      <protection/>
    </xf>
    <xf numFmtId="0" fontId="7" fillId="35" borderId="0" xfId="53" applyFont="1" applyFill="1" applyAlignment="1">
      <alignment horizontal="center" vertical="center" wrapText="1"/>
      <protection/>
    </xf>
    <xf numFmtId="0" fontId="7" fillId="35" borderId="0" xfId="53" applyFont="1" applyFill="1" applyBorder="1" applyAlignment="1">
      <alignment horizontal="centerContinuous" vertical="center"/>
      <protection/>
    </xf>
    <xf numFmtId="0" fontId="7" fillId="35" borderId="0" xfId="53" applyFont="1" applyFill="1" applyBorder="1" applyAlignment="1">
      <alignment horizontal="centerContinuous" vertical="center" wrapText="1"/>
      <protection/>
    </xf>
    <xf numFmtId="0" fontId="6" fillId="35" borderId="0" xfId="53" applyFont="1" applyFill="1" applyBorder="1" applyAlignment="1">
      <alignment horizontal="left" vertical="center"/>
      <protection/>
    </xf>
    <xf numFmtId="0" fontId="6" fillId="35" borderId="27" xfId="53" applyFont="1" applyFill="1" applyBorder="1" applyAlignment="1">
      <alignment vertical="center" wrapText="1"/>
      <protection/>
    </xf>
    <xf numFmtId="0" fontId="6" fillId="35" borderId="0" xfId="53" applyFont="1" applyFill="1" applyAlignment="1">
      <alignment vertical="center" wrapText="1"/>
      <protection/>
    </xf>
    <xf numFmtId="0" fontId="6" fillId="35" borderId="0" xfId="53" applyFont="1" applyFill="1" applyBorder="1" applyAlignment="1">
      <alignment horizontal="left" vertical="center" wrapText="1"/>
      <protection/>
    </xf>
    <xf numFmtId="0" fontId="6" fillId="35" borderId="0" xfId="53" applyFont="1" applyFill="1" applyBorder="1" applyAlignment="1">
      <alignment vertical="center"/>
      <protection/>
    </xf>
    <xf numFmtId="0" fontId="6" fillId="35" borderId="0" xfId="53" applyFont="1" applyFill="1" applyBorder="1" applyAlignment="1">
      <alignment vertical="center" wrapText="1"/>
      <protection/>
    </xf>
    <xf numFmtId="166" fontId="6" fillId="35" borderId="0" xfId="46" applyNumberFormat="1" applyFont="1" applyFill="1" applyBorder="1" applyAlignment="1">
      <alignment vertical="center"/>
    </xf>
    <xf numFmtId="9" fontId="6" fillId="35" borderId="0" xfId="61" applyFont="1" applyFill="1" applyBorder="1" applyAlignment="1">
      <alignment vertical="center"/>
    </xf>
    <xf numFmtId="166" fontId="6" fillId="35" borderId="0" xfId="46" applyNumberFormat="1" applyFont="1" applyFill="1" applyAlignment="1">
      <alignment vertical="center"/>
    </xf>
    <xf numFmtId="9" fontId="6" fillId="35" borderId="0" xfId="61" applyFont="1" applyFill="1" applyAlignment="1">
      <alignment vertical="center"/>
    </xf>
    <xf numFmtId="0" fontId="6" fillId="35" borderId="0" xfId="53" applyFont="1" applyFill="1">
      <alignment/>
      <protection/>
    </xf>
    <xf numFmtId="0" fontId="6" fillId="35" borderId="0" xfId="53" applyFont="1" applyFill="1" applyAlignment="1">
      <alignment wrapText="1"/>
      <protection/>
    </xf>
    <xf numFmtId="0" fontId="6" fillId="35" borderId="0" xfId="54" applyFont="1" applyFill="1" applyAlignment="1">
      <alignment horizontal="left" vertical="center" wrapText="1"/>
      <protection/>
    </xf>
    <xf numFmtId="0" fontId="6" fillId="35" borderId="0" xfId="52" applyFont="1" applyFill="1" applyBorder="1" applyAlignment="1">
      <alignment horizontal="left" vertical="top"/>
      <protection/>
    </xf>
    <xf numFmtId="0" fontId="6" fillId="35" borderId="27" xfId="52" applyFont="1" applyFill="1" applyBorder="1" applyAlignment="1">
      <alignment vertical="center" wrapText="1"/>
      <protection/>
    </xf>
    <xf numFmtId="0" fontId="6" fillId="35" borderId="0" xfId="52" applyFont="1" applyFill="1" applyBorder="1" applyAlignment="1">
      <alignment horizontal="left" vertical="top" wrapText="1"/>
      <protection/>
    </xf>
    <xf numFmtId="0" fontId="6" fillId="35" borderId="0" xfId="52" applyFont="1" applyFill="1" applyBorder="1" applyAlignment="1">
      <alignment vertical="center" wrapText="1"/>
      <protection/>
    </xf>
    <xf numFmtId="0" fontId="11" fillId="35" borderId="0" xfId="55" applyFont="1" applyFill="1" applyBorder="1" applyAlignment="1">
      <alignment vertical="center"/>
      <protection/>
    </xf>
    <xf numFmtId="0" fontId="6" fillId="35" borderId="0" xfId="55" applyFont="1" applyFill="1" applyAlignment="1">
      <alignment horizontal="left" vertical="top" wrapText="1"/>
      <protection/>
    </xf>
    <xf numFmtId="0" fontId="6" fillId="35" borderId="0" xfId="55" applyFont="1" applyFill="1" applyAlignment="1">
      <alignment horizontal="left" vertical="center" wrapText="1"/>
      <protection/>
    </xf>
    <xf numFmtId="0" fontId="6" fillId="35" borderId="0" xfId="56" applyFont="1" applyFill="1" applyBorder="1" applyAlignment="1">
      <alignment vertical="center" wrapText="1"/>
      <protection/>
    </xf>
    <xf numFmtId="0" fontId="11" fillId="35" borderId="0" xfId="56" applyFont="1" applyFill="1" applyBorder="1" applyAlignment="1">
      <alignment/>
      <protection/>
    </xf>
    <xf numFmtId="0" fontId="6" fillId="35" borderId="0" xfId="56" applyFont="1" applyFill="1" applyAlignment="1">
      <alignment wrapText="1"/>
      <protection/>
    </xf>
    <xf numFmtId="0" fontId="6" fillId="35" borderId="0" xfId="56" applyFont="1" applyFill="1" applyAlignment="1">
      <alignment vertical="center" wrapText="1"/>
      <protection/>
    </xf>
    <xf numFmtId="0" fontId="6" fillId="35" borderId="0" xfId="56" applyFont="1" applyFill="1" applyAlignment="1">
      <alignment horizontal="left" vertical="center" wrapText="1"/>
      <protection/>
    </xf>
    <xf numFmtId="0" fontId="6" fillId="35" borderId="27" xfId="56" applyFont="1" applyFill="1" applyBorder="1" applyAlignment="1">
      <alignment vertical="center" wrapText="1"/>
      <protection/>
    </xf>
    <xf numFmtId="0" fontId="12" fillId="35" borderId="0" xfId="56" applyFont="1" applyFill="1" applyAlignment="1">
      <alignment horizontal="left" vertical="center" wrapText="1"/>
      <protection/>
    </xf>
    <xf numFmtId="0" fontId="6" fillId="35" borderId="0" xfId="56" applyFont="1" applyFill="1" applyBorder="1" applyAlignment="1">
      <alignment horizontal="left" vertical="center" wrapText="1"/>
      <protection/>
    </xf>
    <xf numFmtId="0" fontId="6" fillId="35" borderId="0" xfId="56" applyFont="1" applyFill="1" applyBorder="1" applyAlignment="1">
      <alignment horizontal="left" wrapText="1"/>
      <protection/>
    </xf>
    <xf numFmtId="0" fontId="11" fillId="35" borderId="0" xfId="56" applyFont="1" applyFill="1" applyBorder="1" applyAlignment="1">
      <alignment horizontal="left"/>
      <protection/>
    </xf>
    <xf numFmtId="0" fontId="11" fillId="35" borderId="0" xfId="56" applyFont="1" applyFill="1" applyBorder="1" applyAlignment="1">
      <alignment horizontal="left" wrapText="1"/>
      <protection/>
    </xf>
    <xf numFmtId="166" fontId="6" fillId="35" borderId="0" xfId="46" applyNumberFormat="1" applyFont="1" applyFill="1" applyBorder="1" applyAlignment="1">
      <alignment horizontal="left" wrapText="1"/>
    </xf>
    <xf numFmtId="9" fontId="6" fillId="35" borderId="0" xfId="61" applyFont="1" applyFill="1" applyBorder="1" applyAlignment="1">
      <alignment horizontal="left" wrapText="1"/>
    </xf>
    <xf numFmtId="0" fontId="6" fillId="35" borderId="0" xfId="56" applyFont="1" applyFill="1" applyBorder="1" applyAlignment="1">
      <alignment horizontal="left" vertical="top" wrapText="1"/>
      <protection/>
    </xf>
    <xf numFmtId="0" fontId="6" fillId="35" borderId="27" xfId="56" applyFont="1" applyFill="1" applyBorder="1" applyAlignment="1">
      <alignment wrapText="1"/>
      <protection/>
    </xf>
    <xf numFmtId="0" fontId="12" fillId="35" borderId="32" xfId="56" applyFont="1" applyFill="1" applyBorder="1" applyAlignment="1">
      <alignment horizontal="left" vertical="center" wrapText="1"/>
      <protection/>
    </xf>
    <xf numFmtId="0" fontId="7" fillId="35" borderId="33" xfId="56" applyFont="1" applyFill="1" applyBorder="1" applyAlignment="1">
      <alignment vertical="center" wrapText="1"/>
      <protection/>
    </xf>
    <xf numFmtId="0" fontId="6" fillId="35" borderId="0" xfId="56" applyFont="1" applyFill="1" applyBorder="1" applyAlignment="1">
      <alignment wrapText="1"/>
      <protection/>
    </xf>
    <xf numFmtId="0" fontId="12" fillId="35" borderId="0" xfId="56" applyFont="1" applyFill="1" applyBorder="1" applyAlignment="1">
      <alignment horizontal="left" wrapText="1"/>
      <protection/>
    </xf>
    <xf numFmtId="166" fontId="6" fillId="35" borderId="0" xfId="46" applyNumberFormat="1" applyFont="1" applyFill="1" applyBorder="1" applyAlignment="1">
      <alignment/>
    </xf>
    <xf numFmtId="9" fontId="6" fillId="35" borderId="0" xfId="61" applyFont="1" applyFill="1" applyBorder="1" applyAlignment="1">
      <alignment/>
    </xf>
    <xf numFmtId="0" fontId="6" fillId="35" borderId="0" xfId="53" applyFont="1" applyFill="1" applyBorder="1">
      <alignment/>
      <protection/>
    </xf>
    <xf numFmtId="49" fontId="6" fillId="35" borderId="0" xfId="53" applyNumberFormat="1" applyFont="1" applyFill="1" applyBorder="1" applyAlignment="1">
      <alignment horizontal="left"/>
      <protection/>
    </xf>
    <xf numFmtId="166" fontId="6" fillId="35" borderId="34" xfId="46" applyNumberFormat="1" applyFont="1" applyFill="1" applyBorder="1" applyAlignment="1">
      <alignment/>
    </xf>
    <xf numFmtId="166" fontId="6" fillId="35" borderId="0" xfId="46" applyNumberFormat="1" applyFont="1" applyFill="1" applyBorder="1" applyAlignment="1">
      <alignment/>
    </xf>
    <xf numFmtId="9" fontId="6" fillId="35" borderId="0" xfId="61" applyFont="1" applyFill="1" applyBorder="1" applyAlignment="1">
      <alignment/>
    </xf>
    <xf numFmtId="0" fontId="6" fillId="35" borderId="0" xfId="53" applyFont="1" applyFill="1" applyAlignment="1">
      <alignment horizontal="right"/>
      <protection/>
    </xf>
    <xf numFmtId="166" fontId="6" fillId="35" borderId="0" xfId="46" applyNumberFormat="1" applyFont="1" applyFill="1" applyAlignment="1">
      <alignment/>
    </xf>
    <xf numFmtId="9" fontId="6" fillId="35" borderId="0" xfId="61" applyFont="1" applyFill="1" applyAlignment="1">
      <alignment/>
    </xf>
    <xf numFmtId="0" fontId="6" fillId="35" borderId="0" xfId="57" applyFont="1" applyFill="1" applyAlignment="1">
      <alignment horizontal="left"/>
      <protection/>
    </xf>
    <xf numFmtId="0" fontId="6" fillId="35" borderId="0" xfId="57" applyFont="1" applyFill="1" applyAlignment="1">
      <alignment wrapText="1"/>
      <protection/>
    </xf>
    <xf numFmtId="0" fontId="6" fillId="35" borderId="0" xfId="57" applyFont="1" applyFill="1">
      <alignment/>
      <protection/>
    </xf>
    <xf numFmtId="0" fontId="7" fillId="35" borderId="0" xfId="57" applyFont="1" applyFill="1" applyBorder="1" applyAlignment="1">
      <alignment horizontal="centerContinuous" vertical="center"/>
      <protection/>
    </xf>
    <xf numFmtId="0" fontId="7" fillId="35" borderId="0" xfId="57" applyFont="1" applyFill="1" applyBorder="1" applyAlignment="1">
      <alignment horizontal="centerContinuous" vertical="center" wrapText="1"/>
      <protection/>
    </xf>
    <xf numFmtId="0" fontId="10" fillId="35" borderId="0" xfId="57" applyFont="1" applyFill="1" applyBorder="1" applyAlignment="1">
      <alignment horizontal="left" vertical="center" wrapText="1"/>
      <protection/>
    </xf>
    <xf numFmtId="0" fontId="6" fillId="35" borderId="0" xfId="57" applyFont="1" applyFill="1" applyBorder="1" applyAlignment="1">
      <alignment horizontal="left" vertical="top" wrapText="1"/>
      <protection/>
    </xf>
    <xf numFmtId="0" fontId="6" fillId="35" borderId="27" xfId="0" applyFont="1" applyFill="1" applyBorder="1" applyAlignment="1">
      <alignment wrapText="1"/>
    </xf>
    <xf numFmtId="0" fontId="6" fillId="35" borderId="0" xfId="57" applyFont="1" applyFill="1" applyBorder="1" applyAlignment="1">
      <alignment horizontal="left" vertical="center" wrapText="1"/>
      <protection/>
    </xf>
    <xf numFmtId="0" fontId="6" fillId="35" borderId="0" xfId="0" applyFont="1" applyFill="1" applyBorder="1" applyAlignment="1">
      <alignment wrapText="1"/>
    </xf>
    <xf numFmtId="166" fontId="7" fillId="35" borderId="0" xfId="46" applyNumberFormat="1" applyFont="1" applyFill="1" applyBorder="1" applyAlignment="1">
      <alignment vertical="center" wrapText="1"/>
    </xf>
    <xf numFmtId="9" fontId="7" fillId="35" borderId="0" xfId="61" applyFont="1" applyFill="1" applyBorder="1" applyAlignment="1">
      <alignment vertical="center" wrapText="1"/>
    </xf>
    <xf numFmtId="0" fontId="6" fillId="35" borderId="0" xfId="57" applyFont="1" applyFill="1" applyAlignment="1">
      <alignment horizontal="left" vertical="center"/>
      <protection/>
    </xf>
    <xf numFmtId="0" fontId="7" fillId="35" borderId="0" xfId="57" applyFont="1" applyFill="1" applyBorder="1" applyAlignment="1">
      <alignment vertical="center" wrapText="1"/>
      <protection/>
    </xf>
    <xf numFmtId="0" fontId="6" fillId="35" borderId="0" xfId="58" applyFont="1" applyFill="1" applyBorder="1" applyAlignment="1">
      <alignment horizontal="left" vertical="center" wrapText="1"/>
      <protection/>
    </xf>
    <xf numFmtId="0" fontId="6" fillId="35" borderId="27" xfId="58" applyFont="1" applyFill="1" applyBorder="1" applyAlignment="1">
      <alignment vertical="center" wrapText="1"/>
      <protection/>
    </xf>
    <xf numFmtId="0" fontId="6" fillId="35" borderId="0" xfId="58" applyFont="1" applyFill="1" applyAlignment="1">
      <alignment horizontal="left" vertical="center" wrapText="1"/>
      <protection/>
    </xf>
    <xf numFmtId="0" fontId="6" fillId="35" borderId="0" xfId="58" applyFont="1" applyFill="1" applyAlignment="1">
      <alignment horizontal="left" vertical="center"/>
      <protection/>
    </xf>
    <xf numFmtId="0" fontId="6" fillId="35" borderId="0" xfId="58" applyFont="1" applyFill="1" applyBorder="1" applyAlignment="1">
      <alignment vertical="center" wrapText="1"/>
      <protection/>
    </xf>
    <xf numFmtId="0" fontId="6" fillId="35" borderId="0" xfId="57" applyFont="1" applyFill="1" applyBorder="1" applyAlignment="1">
      <alignment horizontal="left" vertical="center"/>
      <protection/>
    </xf>
    <xf numFmtId="0" fontId="10" fillId="35" borderId="0" xfId="59" applyFont="1" applyFill="1" applyBorder="1" applyAlignment="1">
      <alignment horizontal="left" vertical="center" wrapText="1"/>
      <protection/>
    </xf>
    <xf numFmtId="0" fontId="11" fillId="35" borderId="0" xfId="59" applyFont="1" applyFill="1" applyBorder="1" applyAlignment="1">
      <alignment/>
      <protection/>
    </xf>
    <xf numFmtId="0" fontId="6" fillId="35" borderId="0" xfId="59" applyFont="1" applyFill="1" applyAlignment="1">
      <alignment wrapText="1"/>
      <protection/>
    </xf>
    <xf numFmtId="166" fontId="12" fillId="35" borderId="0" xfId="46" applyNumberFormat="1" applyFont="1" applyFill="1" applyBorder="1" applyAlignment="1">
      <alignment/>
    </xf>
    <xf numFmtId="9" fontId="12" fillId="35" borderId="0" xfId="61" applyFont="1" applyFill="1" applyBorder="1" applyAlignment="1">
      <alignment/>
    </xf>
    <xf numFmtId="0" fontId="6" fillId="35" borderId="0" xfId="59" applyFont="1" applyFill="1" applyBorder="1" applyAlignment="1">
      <alignment horizontal="left" vertical="center"/>
      <protection/>
    </xf>
    <xf numFmtId="0" fontId="6" fillId="35" borderId="27" xfId="59" applyFont="1" applyFill="1" applyBorder="1" applyAlignment="1">
      <alignment vertical="center" wrapText="1"/>
      <protection/>
    </xf>
    <xf numFmtId="0" fontId="6" fillId="35" borderId="0" xfId="59" applyFont="1" applyFill="1" applyAlignment="1">
      <alignment horizontal="left" vertical="center"/>
      <protection/>
    </xf>
    <xf numFmtId="0" fontId="6" fillId="35" borderId="0" xfId="64" applyFont="1" applyFill="1" applyAlignment="1">
      <alignment horizontal="left" vertical="center"/>
      <protection/>
    </xf>
    <xf numFmtId="0" fontId="6" fillId="35" borderId="27" xfId="64" applyFont="1" applyFill="1" applyBorder="1" applyAlignment="1">
      <alignment horizontal="left" vertical="center" wrapText="1"/>
      <protection/>
    </xf>
    <xf numFmtId="0" fontId="12" fillId="35" borderId="0" xfId="59" applyFont="1" applyFill="1" applyBorder="1" applyAlignment="1">
      <alignment vertical="center" wrapText="1"/>
      <protection/>
    </xf>
    <xf numFmtId="0" fontId="12" fillId="35" borderId="0" xfId="59" applyFont="1" applyFill="1" applyBorder="1" applyAlignment="1">
      <alignment horizontal="left" vertical="center"/>
      <protection/>
    </xf>
    <xf numFmtId="0" fontId="6" fillId="35" borderId="0" xfId="59" applyFont="1" applyFill="1" applyBorder="1" applyAlignment="1">
      <alignment vertical="center" wrapText="1"/>
      <protection/>
    </xf>
    <xf numFmtId="0" fontId="11" fillId="35" borderId="0" xfId="59" applyFont="1" applyFill="1" applyAlignment="1">
      <alignment horizontal="left" vertical="center"/>
      <protection/>
    </xf>
    <xf numFmtId="0" fontId="12" fillId="35" borderId="0" xfId="59" applyFont="1" applyFill="1" applyAlignment="1">
      <alignment horizontal="left" vertical="center"/>
      <protection/>
    </xf>
    <xf numFmtId="0" fontId="7" fillId="35" borderId="0" xfId="59" applyFont="1" applyFill="1" applyBorder="1" applyAlignment="1">
      <alignment vertical="center" wrapText="1"/>
      <protection/>
    </xf>
    <xf numFmtId="0" fontId="6" fillId="35" borderId="0" xfId="59" applyFont="1" applyFill="1" applyAlignment="1">
      <alignment vertical="center" wrapText="1"/>
      <protection/>
    </xf>
    <xf numFmtId="0" fontId="6" fillId="35" borderId="32" xfId="53" applyFont="1" applyFill="1" applyBorder="1" applyAlignment="1">
      <alignment horizontal="right"/>
      <protection/>
    </xf>
    <xf numFmtId="0" fontId="3" fillId="35" borderId="30" xfId="53" applyFont="1" applyFill="1" applyBorder="1">
      <alignment/>
      <protection/>
    </xf>
    <xf numFmtId="0" fontId="3" fillId="35" borderId="30" xfId="53" applyFont="1" applyFill="1" applyBorder="1" applyAlignment="1">
      <alignment vertical="center"/>
      <protection/>
    </xf>
    <xf numFmtId="0" fontId="4" fillId="35" borderId="30" xfId="54" applyFont="1" applyFill="1" applyBorder="1" applyAlignment="1">
      <alignment horizontal="left" vertical="center"/>
      <protection/>
    </xf>
    <xf numFmtId="0" fontId="3" fillId="35" borderId="30" xfId="54" applyFont="1" applyFill="1" applyBorder="1" applyAlignment="1">
      <alignment horizontal="center" vertical="center" wrapText="1"/>
      <protection/>
    </xf>
    <xf numFmtId="0" fontId="3" fillId="35" borderId="30" xfId="54" applyFont="1" applyFill="1" applyBorder="1" applyAlignment="1">
      <alignment horizontal="center"/>
      <protection/>
    </xf>
    <xf numFmtId="0" fontId="3" fillId="35" borderId="30" xfId="55" applyFont="1" applyFill="1" applyBorder="1" applyAlignment="1">
      <alignment horizontal="center" vertical="center" wrapText="1"/>
      <protection/>
    </xf>
    <xf numFmtId="0" fontId="3" fillId="35" borderId="30" xfId="53" applyFont="1" applyFill="1" applyBorder="1" applyAlignment="1">
      <alignment horizontal="center" vertical="center"/>
      <protection/>
    </xf>
    <xf numFmtId="0" fontId="3" fillId="35" borderId="30" xfId="55" applyFont="1" applyFill="1" applyBorder="1" applyAlignment="1">
      <alignment vertical="center" wrapText="1"/>
      <protection/>
    </xf>
    <xf numFmtId="0" fontId="4" fillId="35" borderId="30" xfId="53" applyFont="1" applyFill="1" applyBorder="1" applyAlignment="1">
      <alignment horizontal="center" vertical="center" wrapText="1"/>
      <protection/>
    </xf>
    <xf numFmtId="0" fontId="3" fillId="35" borderId="30" xfId="53" applyFont="1" applyFill="1" applyBorder="1" applyAlignment="1">
      <alignment horizontal="center" vertical="center" wrapText="1"/>
      <protection/>
    </xf>
    <xf numFmtId="0" fontId="3" fillId="35" borderId="30" xfId="54" applyFont="1" applyFill="1" applyBorder="1" applyAlignment="1">
      <alignment vertical="center" wrapText="1"/>
      <protection/>
    </xf>
    <xf numFmtId="0" fontId="3" fillId="35" borderId="30" xfId="56" applyFont="1" applyFill="1" applyBorder="1" applyAlignment="1">
      <alignment horizontal="center" vertical="center" wrapText="1"/>
      <protection/>
    </xf>
    <xf numFmtId="0" fontId="3" fillId="35" borderId="30" xfId="56" applyFont="1" applyFill="1" applyBorder="1" applyAlignment="1">
      <alignment horizontal="center" wrapText="1"/>
      <protection/>
    </xf>
    <xf numFmtId="0" fontId="6" fillId="35" borderId="30" xfId="53" applyFont="1" applyFill="1" applyBorder="1" applyAlignment="1">
      <alignment horizontal="center"/>
      <protection/>
    </xf>
    <xf numFmtId="0" fontId="3" fillId="35" borderId="30" xfId="53" applyFont="1" applyFill="1" applyBorder="1" applyAlignment="1">
      <alignment horizontal="center"/>
      <protection/>
    </xf>
    <xf numFmtId="0" fontId="3" fillId="35" borderId="30" xfId="59" applyFont="1" applyFill="1" applyBorder="1" applyAlignment="1">
      <alignment horizontal="center" vertical="center" wrapText="1"/>
      <protection/>
    </xf>
    <xf numFmtId="0" fontId="3" fillId="35" borderId="28" xfId="53" applyFont="1" applyFill="1" applyBorder="1">
      <alignment/>
      <protection/>
    </xf>
    <xf numFmtId="0" fontId="3" fillId="35" borderId="28" xfId="53" applyFont="1" applyFill="1" applyBorder="1" applyAlignment="1">
      <alignment horizontal="right"/>
      <protection/>
    </xf>
    <xf numFmtId="0" fontId="3" fillId="35" borderId="28" xfId="53" applyFont="1" applyFill="1" applyBorder="1" applyAlignment="1">
      <alignment wrapText="1"/>
      <protection/>
    </xf>
    <xf numFmtId="166" fontId="3" fillId="35" borderId="28" xfId="46" applyNumberFormat="1" applyFont="1" applyFill="1" applyBorder="1" applyAlignment="1">
      <alignment/>
    </xf>
    <xf numFmtId="9" fontId="3" fillId="35" borderId="28" xfId="61" applyFont="1" applyFill="1" applyBorder="1" applyAlignment="1">
      <alignment/>
    </xf>
    <xf numFmtId="0" fontId="3" fillId="35" borderId="31" xfId="53" applyFont="1" applyFill="1" applyBorder="1">
      <alignment/>
      <protection/>
    </xf>
    <xf numFmtId="166" fontId="3" fillId="35" borderId="0" xfId="46" applyNumberFormat="1" applyFont="1" applyFill="1" applyBorder="1" applyAlignment="1">
      <alignment/>
    </xf>
    <xf numFmtId="0" fontId="6" fillId="35" borderId="0" xfId="53" applyFont="1" applyFill="1" applyBorder="1" applyAlignment="1" applyProtection="1">
      <alignment vertical="center"/>
      <protection/>
    </xf>
    <xf numFmtId="0" fontId="6" fillId="35" borderId="0" xfId="53" applyNumberFormat="1" applyFont="1" applyFill="1" applyBorder="1" applyAlignment="1" applyProtection="1">
      <alignment vertical="center"/>
      <protection/>
    </xf>
    <xf numFmtId="0" fontId="6" fillId="35" borderId="35" xfId="53" applyFont="1" applyFill="1" applyBorder="1" applyAlignment="1" applyProtection="1">
      <alignment vertical="center"/>
      <protection/>
    </xf>
    <xf numFmtId="0" fontId="6" fillId="35" borderId="35" xfId="53" applyNumberFormat="1" applyFont="1" applyFill="1" applyBorder="1" applyAlignment="1" applyProtection="1">
      <alignment vertical="center"/>
      <protection/>
    </xf>
    <xf numFmtId="0" fontId="77" fillId="35" borderId="0" xfId="0" applyFont="1" applyFill="1" applyBorder="1" applyAlignment="1">
      <alignment/>
    </xf>
    <xf numFmtId="166" fontId="6" fillId="35" borderId="36" xfId="46" applyNumberFormat="1" applyFont="1" applyFill="1" applyBorder="1" applyAlignment="1">
      <alignment horizontal="center" vertical="center"/>
    </xf>
    <xf numFmtId="0" fontId="60" fillId="35" borderId="0" xfId="0" applyFont="1" applyFill="1" applyBorder="1" applyAlignment="1">
      <alignment horizontal="left"/>
    </xf>
    <xf numFmtId="0" fontId="60" fillId="35" borderId="37" xfId="0" applyFont="1" applyFill="1" applyBorder="1" applyAlignment="1">
      <alignment horizontal="right"/>
    </xf>
    <xf numFmtId="166" fontId="60" fillId="35" borderId="14" xfId="46" applyNumberFormat="1" applyFont="1" applyFill="1" applyBorder="1" applyAlignment="1">
      <alignment horizontal="right"/>
    </xf>
    <xf numFmtId="166" fontId="60" fillId="35" borderId="16" xfId="46" applyNumberFormat="1" applyFont="1" applyFill="1" applyBorder="1" applyAlignment="1">
      <alignment/>
    </xf>
    <xf numFmtId="0" fontId="60" fillId="35" borderId="37" xfId="0" applyFont="1" applyFill="1" applyBorder="1" applyAlignment="1">
      <alignment horizontal="left"/>
    </xf>
    <xf numFmtId="0" fontId="60" fillId="35" borderId="38" xfId="0" applyFont="1" applyFill="1" applyBorder="1" applyAlignment="1">
      <alignment horizontal="right"/>
    </xf>
    <xf numFmtId="0" fontId="60" fillId="35" borderId="38" xfId="0" applyFont="1" applyFill="1" applyBorder="1" applyAlignment="1">
      <alignment horizontal="left"/>
    </xf>
    <xf numFmtId="0" fontId="60" fillId="35" borderId="38" xfId="0" applyFont="1" applyFill="1" applyBorder="1" applyAlignment="1">
      <alignment horizontal="left" wrapText="1"/>
    </xf>
    <xf numFmtId="0" fontId="60" fillId="35" borderId="39" xfId="0" applyFont="1" applyFill="1" applyBorder="1" applyAlignment="1">
      <alignment horizontal="right"/>
    </xf>
    <xf numFmtId="0" fontId="60" fillId="35" borderId="39" xfId="0" applyFont="1" applyFill="1" applyBorder="1" applyAlignment="1">
      <alignment horizontal="left"/>
    </xf>
    <xf numFmtId="0" fontId="75" fillId="35" borderId="40" xfId="0" applyFont="1" applyFill="1" applyBorder="1" applyAlignment="1">
      <alignment horizontal="right"/>
    </xf>
    <xf numFmtId="0" fontId="75" fillId="35" borderId="40" xfId="0" applyFont="1" applyFill="1" applyBorder="1" applyAlignment="1">
      <alignment horizontal="left"/>
    </xf>
    <xf numFmtId="0" fontId="60" fillId="35" borderId="41" xfId="0" applyFont="1" applyFill="1" applyBorder="1" applyAlignment="1">
      <alignment horizontal="right"/>
    </xf>
    <xf numFmtId="0" fontId="60" fillId="35" borderId="41" xfId="0" applyFont="1" applyFill="1" applyBorder="1" applyAlignment="1">
      <alignment horizontal="left"/>
    </xf>
    <xf numFmtId="166" fontId="6" fillId="35" borderId="42" xfId="46" applyNumberFormat="1" applyFont="1" applyFill="1" applyBorder="1" applyAlignment="1">
      <alignment horizontal="center"/>
    </xf>
    <xf numFmtId="0" fontId="3" fillId="35" borderId="0" xfId="50" applyFont="1" applyFill="1">
      <alignment/>
      <protection/>
    </xf>
    <xf numFmtId="0" fontId="3" fillId="35" borderId="0" xfId="50" applyFont="1" applyFill="1" applyAlignment="1">
      <alignment/>
      <protection/>
    </xf>
    <xf numFmtId="0" fontId="3" fillId="35" borderId="0" xfId="50" applyFont="1" applyFill="1" applyAlignment="1">
      <alignment horizontal="center"/>
      <protection/>
    </xf>
    <xf numFmtId="0" fontId="3" fillId="35" borderId="0" xfId="50" applyFont="1" applyFill="1" applyBorder="1">
      <alignment/>
      <protection/>
    </xf>
    <xf numFmtId="0" fontId="6" fillId="35" borderId="0" xfId="50" applyFont="1" applyFill="1">
      <alignment/>
      <protection/>
    </xf>
    <xf numFmtId="0" fontId="6" fillId="35" borderId="0" xfId="50" applyFont="1" applyFill="1" applyBorder="1" applyAlignment="1">
      <alignment horizontal="center"/>
      <protection/>
    </xf>
    <xf numFmtId="0" fontId="6" fillId="35" borderId="43" xfId="0" applyFont="1" applyFill="1" applyBorder="1" applyAlignment="1">
      <alignment horizontal="right"/>
    </xf>
    <xf numFmtId="166" fontId="6" fillId="35" borderId="42" xfId="46" applyNumberFormat="1" applyFont="1" applyFill="1" applyBorder="1" applyAlignment="1">
      <alignment horizontal="right"/>
    </xf>
    <xf numFmtId="166" fontId="6" fillId="35" borderId="36" xfId="46" applyNumberFormat="1" applyFont="1" applyFill="1" applyBorder="1" applyAlignment="1">
      <alignment/>
    </xf>
    <xf numFmtId="0" fontId="6" fillId="35" borderId="44" xfId="0" applyFont="1" applyFill="1" applyBorder="1" applyAlignment="1">
      <alignment/>
    </xf>
    <xf numFmtId="0" fontId="7" fillId="35" borderId="43" xfId="0" applyFont="1" applyFill="1" applyBorder="1" applyAlignment="1">
      <alignment horizontal="right"/>
    </xf>
    <xf numFmtId="166" fontId="7" fillId="35" borderId="42" xfId="46" applyNumberFormat="1" applyFont="1" applyFill="1" applyBorder="1" applyAlignment="1">
      <alignment horizontal="right"/>
    </xf>
    <xf numFmtId="166" fontId="7" fillId="35" borderId="36" xfId="46" applyNumberFormat="1" applyFont="1" applyFill="1" applyBorder="1" applyAlignment="1">
      <alignment/>
    </xf>
    <xf numFmtId="0" fontId="7" fillId="35" borderId="44" xfId="0" applyFont="1" applyFill="1" applyBorder="1" applyAlignment="1">
      <alignment/>
    </xf>
    <xf numFmtId="0" fontId="7" fillId="35" borderId="0" xfId="51" applyFont="1" applyFill="1" applyAlignment="1">
      <alignment horizontal="left"/>
      <protection/>
    </xf>
    <xf numFmtId="166" fontId="7" fillId="35" borderId="0" xfId="46" applyNumberFormat="1" applyFont="1" applyFill="1" applyAlignment="1">
      <alignment horizontal="left"/>
    </xf>
    <xf numFmtId="0" fontId="6" fillId="35" borderId="0" xfId="50" applyFont="1" applyFill="1" applyAlignment="1">
      <alignment horizontal="center"/>
      <protection/>
    </xf>
    <xf numFmtId="166" fontId="6" fillId="35" borderId="45" xfId="46" applyNumberFormat="1" applyFont="1" applyFill="1" applyBorder="1" applyAlignment="1">
      <alignment horizontal="center"/>
    </xf>
    <xf numFmtId="166" fontId="6" fillId="35" borderId="46" xfId="46" applyNumberFormat="1" applyFont="1" applyFill="1" applyBorder="1" applyAlignment="1">
      <alignment horizontal="center"/>
    </xf>
    <xf numFmtId="0" fontId="7" fillId="35" borderId="43" xfId="51" applyFont="1" applyFill="1" applyBorder="1" applyAlignment="1">
      <alignment horizontal="center" vertical="center"/>
      <protection/>
    </xf>
    <xf numFmtId="166" fontId="7" fillId="35" borderId="42" xfId="46" applyNumberFormat="1" applyFont="1" applyFill="1" applyBorder="1" applyAlignment="1">
      <alignment horizontal="center" vertical="center"/>
    </xf>
    <xf numFmtId="166" fontId="7" fillId="35" borderId="36" xfId="46" applyNumberFormat="1" applyFont="1" applyFill="1" applyBorder="1" applyAlignment="1">
      <alignment vertical="center"/>
    </xf>
    <xf numFmtId="0" fontId="7" fillId="35" borderId="44" xfId="51" applyFont="1" applyFill="1" applyBorder="1" applyAlignment="1">
      <alignment horizontal="center" vertical="center"/>
      <protection/>
    </xf>
    <xf numFmtId="0" fontId="6" fillId="35" borderId="47" xfId="51" applyFont="1" applyFill="1" applyBorder="1" applyAlignment="1">
      <alignment horizontal="left" vertical="center"/>
      <protection/>
    </xf>
    <xf numFmtId="166" fontId="6" fillId="35" borderId="45" xfId="46" applyNumberFormat="1" applyFont="1" applyFill="1" applyBorder="1" applyAlignment="1">
      <alignment horizontal="left" vertical="center"/>
    </xf>
    <xf numFmtId="166" fontId="7" fillId="35" borderId="46" xfId="46" applyNumberFormat="1" applyFont="1" applyFill="1" applyBorder="1" applyAlignment="1">
      <alignment vertical="center"/>
    </xf>
    <xf numFmtId="0" fontId="6" fillId="35" borderId="48" xfId="51" applyFont="1" applyFill="1" applyBorder="1" applyAlignment="1">
      <alignment vertical="center"/>
      <protection/>
    </xf>
    <xf numFmtId="0" fontId="6" fillId="35" borderId="49" xfId="51" applyFont="1" applyFill="1" applyBorder="1" applyAlignment="1">
      <alignment horizontal="left" vertical="center"/>
      <protection/>
    </xf>
    <xf numFmtId="166" fontId="6" fillId="35" borderId="14" xfId="46" applyNumberFormat="1" applyFont="1" applyFill="1" applyBorder="1" applyAlignment="1">
      <alignment horizontal="left" vertical="center"/>
    </xf>
    <xf numFmtId="166" fontId="7" fillId="35" borderId="16" xfId="46" applyNumberFormat="1" applyFont="1" applyFill="1" applyBorder="1" applyAlignment="1">
      <alignment vertical="center"/>
    </xf>
    <xf numFmtId="0" fontId="6" fillId="35" borderId="30" xfId="51" applyFont="1" applyFill="1" applyBorder="1" applyAlignment="1">
      <alignment horizontal="left" vertical="center"/>
      <protection/>
    </xf>
    <xf numFmtId="0" fontId="6" fillId="35" borderId="49" xfId="51" applyFont="1" applyFill="1" applyBorder="1" applyAlignment="1">
      <alignment horizontal="center" vertical="center"/>
      <protection/>
    </xf>
    <xf numFmtId="166" fontId="6" fillId="35" borderId="14" xfId="46" applyNumberFormat="1" applyFont="1" applyFill="1" applyBorder="1" applyAlignment="1">
      <alignment horizontal="center" vertical="center"/>
    </xf>
    <xf numFmtId="0" fontId="6" fillId="35" borderId="30" xfId="51" applyFont="1" applyFill="1" applyBorder="1" applyAlignment="1">
      <alignment horizontal="left" vertical="center" wrapText="1"/>
      <protection/>
    </xf>
    <xf numFmtId="0" fontId="6" fillId="35" borderId="50" xfId="51" applyFont="1" applyFill="1" applyBorder="1" applyAlignment="1">
      <alignment horizontal="center" vertical="center"/>
      <protection/>
    </xf>
    <xf numFmtId="166" fontId="6" fillId="35" borderId="23" xfId="46" applyNumberFormat="1" applyFont="1" applyFill="1" applyBorder="1" applyAlignment="1">
      <alignment horizontal="center" vertical="center"/>
    </xf>
    <xf numFmtId="166" fontId="7" fillId="35" borderId="25" xfId="46" applyNumberFormat="1" applyFont="1" applyFill="1" applyBorder="1" applyAlignment="1">
      <alignment vertical="center"/>
    </xf>
    <xf numFmtId="0" fontId="6" fillId="35" borderId="31" xfId="51" applyFont="1" applyFill="1" applyBorder="1" applyAlignment="1">
      <alignment horizontal="center" vertical="center"/>
      <protection/>
    </xf>
    <xf numFmtId="9" fontId="80" fillId="35" borderId="43" xfId="61" applyFont="1" applyFill="1" applyBorder="1" applyAlignment="1">
      <alignment horizontal="center" vertical="center"/>
    </xf>
    <xf numFmtId="9" fontId="11" fillId="35" borderId="42" xfId="61" applyFont="1" applyFill="1" applyBorder="1" applyAlignment="1">
      <alignment horizontal="center" vertical="center"/>
    </xf>
    <xf numFmtId="9" fontId="80" fillId="35" borderId="36" xfId="61" applyFont="1" applyFill="1" applyBorder="1" applyAlignment="1">
      <alignment horizontal="center" vertical="center"/>
    </xf>
    <xf numFmtId="9" fontId="80" fillId="35" borderId="39" xfId="61" applyFont="1" applyFill="1" applyBorder="1" applyAlignment="1">
      <alignment horizontal="center" vertical="center"/>
    </xf>
    <xf numFmtId="0" fontId="4" fillId="35" borderId="28" xfId="50" applyFont="1" applyFill="1" applyBorder="1">
      <alignment/>
      <protection/>
    </xf>
    <xf numFmtId="0" fontId="6" fillId="35" borderId="28" xfId="50" applyFont="1" applyFill="1" applyBorder="1">
      <alignment/>
      <protection/>
    </xf>
    <xf numFmtId="166" fontId="6" fillId="35" borderId="28" xfId="46" applyNumberFormat="1" applyFont="1" applyFill="1" applyBorder="1" applyAlignment="1">
      <alignment/>
    </xf>
    <xf numFmtId="0" fontId="3" fillId="35" borderId="30" xfId="50" applyFont="1" applyFill="1" applyBorder="1">
      <alignment/>
      <protection/>
    </xf>
    <xf numFmtId="0" fontId="3" fillId="35" borderId="30" xfId="50" applyFont="1" applyFill="1" applyBorder="1" applyAlignment="1">
      <alignment/>
      <protection/>
    </xf>
    <xf numFmtId="0" fontId="3" fillId="35" borderId="30" xfId="50" applyFont="1" applyFill="1" applyBorder="1" applyAlignment="1">
      <alignment horizontal="center"/>
      <protection/>
    </xf>
    <xf numFmtId="9" fontId="3" fillId="35" borderId="30" xfId="61" applyFont="1" applyFill="1" applyBorder="1" applyAlignment="1">
      <alignment/>
    </xf>
    <xf numFmtId="0" fontId="4" fillId="35" borderId="31" xfId="50" applyFont="1" applyFill="1" applyBorder="1">
      <alignment/>
      <protection/>
    </xf>
    <xf numFmtId="0" fontId="3" fillId="33" borderId="0" xfId="51" applyFont="1" applyFill="1" applyBorder="1">
      <alignment/>
      <protection/>
    </xf>
    <xf numFmtId="0" fontId="6" fillId="35" borderId="49" xfId="51" applyFont="1" applyFill="1" applyBorder="1" applyAlignment="1">
      <alignment horizontal="left" vertical="center" wrapText="1"/>
      <protection/>
    </xf>
    <xf numFmtId="0" fontId="3" fillId="35" borderId="0" xfId="0" applyFont="1" applyFill="1" applyAlignment="1">
      <alignment/>
    </xf>
    <xf numFmtId="0" fontId="3" fillId="35" borderId="0" xfId="0" applyFont="1" applyFill="1" applyAlignment="1">
      <alignment wrapText="1"/>
    </xf>
    <xf numFmtId="0" fontId="3" fillId="35" borderId="0" xfId="0" applyFont="1" applyFill="1" applyBorder="1" applyAlignment="1">
      <alignment/>
    </xf>
    <xf numFmtId="0" fontId="3" fillId="35" borderId="30" xfId="0" applyFont="1" applyFill="1" applyBorder="1" applyAlignment="1">
      <alignment/>
    </xf>
    <xf numFmtId="0" fontId="3" fillId="35" borderId="28" xfId="0" applyFont="1" applyFill="1" applyBorder="1" applyAlignment="1">
      <alignment/>
    </xf>
    <xf numFmtId="0" fontId="3" fillId="35" borderId="28" xfId="0" applyFont="1" applyFill="1" applyBorder="1" applyAlignment="1">
      <alignment wrapText="1"/>
    </xf>
    <xf numFmtId="0" fontId="3" fillId="35" borderId="31" xfId="0" applyFont="1" applyFill="1" applyBorder="1" applyAlignment="1">
      <alignment/>
    </xf>
    <xf numFmtId="0" fontId="7" fillId="35" borderId="0" xfId="0" applyFont="1" applyFill="1" applyBorder="1" applyAlignment="1">
      <alignment/>
    </xf>
    <xf numFmtId="0" fontId="6" fillId="35" borderId="0" xfId="0" applyFont="1" applyFill="1" applyBorder="1" applyAlignment="1">
      <alignment/>
    </xf>
    <xf numFmtId="0" fontId="6" fillId="35" borderId="42" xfId="0" applyFont="1" applyFill="1" applyBorder="1" applyAlignment="1">
      <alignment horizontal="center" vertical="center" wrapText="1"/>
    </xf>
    <xf numFmtId="0" fontId="6" fillId="35" borderId="51" xfId="0" applyFont="1" applyFill="1" applyBorder="1" applyAlignment="1">
      <alignment horizontal="center" vertical="center" wrapText="1"/>
    </xf>
    <xf numFmtId="0" fontId="6" fillId="35" borderId="52" xfId="0" applyFont="1" applyFill="1" applyBorder="1" applyAlignment="1">
      <alignment vertical="center" wrapText="1"/>
    </xf>
    <xf numFmtId="0" fontId="6" fillId="35" borderId="53" xfId="0" applyFont="1" applyFill="1" applyBorder="1" applyAlignment="1">
      <alignment vertical="center" wrapText="1"/>
    </xf>
    <xf numFmtId="0" fontId="7" fillId="35" borderId="0" xfId="0" applyFont="1" applyFill="1" applyBorder="1" applyAlignment="1">
      <alignment horizontal="center" vertical="center" wrapText="1"/>
    </xf>
    <xf numFmtId="0" fontId="7" fillId="36" borderId="11" xfId="0" applyFont="1" applyFill="1" applyBorder="1" applyAlignment="1">
      <alignment horizontal="center" vertical="center" wrapText="1"/>
    </xf>
    <xf numFmtId="0" fontId="6" fillId="36" borderId="52" xfId="0" applyFont="1" applyFill="1" applyBorder="1" applyAlignment="1">
      <alignment vertical="center" wrapText="1"/>
    </xf>
    <xf numFmtId="0" fontId="7" fillId="35" borderId="50" xfId="0" applyFont="1" applyFill="1" applyBorder="1" applyAlignment="1">
      <alignment horizontal="left" vertical="center" wrapText="1"/>
    </xf>
    <xf numFmtId="0" fontId="7" fillId="36" borderId="54" xfId="0" applyFont="1" applyFill="1" applyBorder="1" applyAlignment="1">
      <alignment horizontal="center" vertical="center" wrapText="1"/>
    </xf>
    <xf numFmtId="0" fontId="6" fillId="36" borderId="53" xfId="0" applyFont="1" applyFill="1" applyBorder="1" applyAlignment="1">
      <alignment vertical="center" wrapText="1"/>
    </xf>
    <xf numFmtId="0" fontId="7" fillId="35" borderId="55" xfId="0" applyFont="1" applyFill="1" applyBorder="1" applyAlignment="1">
      <alignment horizontal="center" vertical="center" wrapText="1"/>
    </xf>
    <xf numFmtId="0" fontId="6" fillId="35" borderId="56" xfId="0" applyFont="1" applyFill="1" applyBorder="1" applyAlignment="1">
      <alignment vertical="center" wrapText="1"/>
    </xf>
    <xf numFmtId="0" fontId="7" fillId="35" borderId="0" xfId="0" applyFont="1" applyFill="1" applyBorder="1" applyAlignment="1">
      <alignment vertical="center" wrapText="1"/>
    </xf>
    <xf numFmtId="0" fontId="6" fillId="35" borderId="0" xfId="0" applyFont="1" applyFill="1" applyAlignment="1">
      <alignment/>
    </xf>
    <xf numFmtId="0" fontId="0" fillId="0" borderId="0" xfId="0" applyFont="1" applyAlignment="1">
      <alignment/>
    </xf>
    <xf numFmtId="0" fontId="7" fillId="35" borderId="57" xfId="53" applyFont="1" applyFill="1" applyBorder="1" applyAlignment="1">
      <alignment vertical="center" wrapText="1"/>
      <protection/>
    </xf>
    <xf numFmtId="0" fontId="7" fillId="35" borderId="58" xfId="53" applyFont="1" applyFill="1" applyBorder="1" applyAlignment="1">
      <alignment vertical="center" wrapText="1"/>
      <protection/>
    </xf>
    <xf numFmtId="0" fontId="7" fillId="35" borderId="58" xfId="56" applyFont="1" applyFill="1" applyBorder="1" applyAlignment="1">
      <alignment vertical="center" wrapText="1"/>
      <protection/>
    </xf>
    <xf numFmtId="0" fontId="7" fillId="35" borderId="57" xfId="56" applyFont="1" applyFill="1" applyBorder="1" applyAlignment="1">
      <alignment vertical="center" wrapText="1"/>
      <protection/>
    </xf>
    <xf numFmtId="0" fontId="7" fillId="35" borderId="58" xfId="57" applyFont="1" applyFill="1" applyBorder="1" applyAlignment="1">
      <alignment vertical="center" wrapText="1"/>
      <protection/>
    </xf>
    <xf numFmtId="0" fontId="7" fillId="35" borderId="57" xfId="57" applyFont="1" applyFill="1" applyBorder="1" applyAlignment="1">
      <alignment vertical="center" wrapText="1"/>
      <protection/>
    </xf>
    <xf numFmtId="0" fontId="7" fillId="35" borderId="57" xfId="59" applyFont="1" applyFill="1" applyBorder="1" applyAlignment="1">
      <alignment vertical="center" wrapText="1"/>
      <protection/>
    </xf>
    <xf numFmtId="0" fontId="7" fillId="35" borderId="57" xfId="59" applyFont="1" applyFill="1" applyBorder="1" applyAlignment="1">
      <alignment horizontal="left" vertical="center" wrapText="1"/>
      <protection/>
    </xf>
    <xf numFmtId="7" fontId="6" fillId="35" borderId="27" xfId="46" applyNumberFormat="1" applyFont="1" applyFill="1" applyBorder="1" applyAlignment="1">
      <alignment vertical="center" wrapText="1"/>
    </xf>
    <xf numFmtId="7" fontId="7" fillId="35" borderId="33" xfId="46" applyNumberFormat="1" applyFont="1" applyFill="1" applyBorder="1" applyAlignment="1">
      <alignment vertical="center"/>
    </xf>
    <xf numFmtId="7" fontId="7" fillId="35" borderId="59" xfId="46" applyNumberFormat="1" applyFont="1" applyFill="1" applyBorder="1" applyAlignment="1">
      <alignment vertical="center"/>
    </xf>
    <xf numFmtId="7" fontId="6" fillId="35" borderId="27" xfId="46" applyNumberFormat="1" applyFont="1" applyFill="1" applyBorder="1" applyAlignment="1">
      <alignment vertical="center"/>
    </xf>
    <xf numFmtId="7" fontId="6" fillId="35" borderId="27" xfId="46" applyNumberFormat="1" applyFont="1" applyFill="1" applyBorder="1" applyAlignment="1">
      <alignment/>
    </xf>
    <xf numFmtId="7" fontId="7" fillId="35" borderId="60" xfId="46" applyNumberFormat="1" applyFont="1" applyFill="1" applyBorder="1" applyAlignment="1">
      <alignment vertical="center"/>
    </xf>
    <xf numFmtId="7" fontId="6" fillId="35" borderId="61" xfId="46" applyNumberFormat="1" applyFont="1" applyFill="1" applyBorder="1" applyAlignment="1">
      <alignment/>
    </xf>
    <xf numFmtId="7" fontId="6" fillId="35" borderId="62" xfId="46" applyNumberFormat="1" applyFont="1" applyFill="1" applyBorder="1" applyAlignment="1">
      <alignment/>
    </xf>
    <xf numFmtId="168" fontId="6" fillId="35" borderId="27" xfId="61" applyNumberFormat="1" applyFont="1" applyFill="1" applyBorder="1" applyAlignment="1">
      <alignment vertical="center" wrapText="1"/>
    </xf>
    <xf numFmtId="168" fontId="7" fillId="35" borderId="63" xfId="61" applyNumberFormat="1" applyFont="1" applyFill="1" applyBorder="1" applyAlignment="1">
      <alignment vertical="center"/>
    </xf>
    <xf numFmtId="168" fontId="6" fillId="35" borderId="27" xfId="61" applyNumberFormat="1" applyFont="1" applyFill="1" applyBorder="1" applyAlignment="1">
      <alignment vertical="center"/>
    </xf>
    <xf numFmtId="168" fontId="6" fillId="35" borderId="27" xfId="61" applyNumberFormat="1" applyFont="1" applyFill="1" applyBorder="1" applyAlignment="1">
      <alignment/>
    </xf>
    <xf numFmtId="168" fontId="7" fillId="35" borderId="63" xfId="61" applyNumberFormat="1" applyFont="1" applyFill="1" applyBorder="1" applyAlignment="1">
      <alignment vertical="center" wrapText="1"/>
    </xf>
    <xf numFmtId="168" fontId="7" fillId="35" borderId="59" xfId="61" applyNumberFormat="1" applyFont="1" applyFill="1" applyBorder="1" applyAlignment="1">
      <alignment vertical="center" wrapText="1"/>
    </xf>
    <xf numFmtId="168" fontId="6" fillId="35" borderId="64" xfId="61" applyNumberFormat="1" applyFont="1" applyFill="1" applyBorder="1" applyAlignment="1">
      <alignment/>
    </xf>
    <xf numFmtId="168" fontId="6" fillId="35" borderId="65" xfId="61" applyNumberFormat="1" applyFont="1" applyFill="1" applyBorder="1" applyAlignment="1">
      <alignment/>
    </xf>
    <xf numFmtId="7" fontId="60" fillId="35" borderId="14" xfId="46" applyNumberFormat="1" applyFont="1" applyFill="1" applyBorder="1" applyAlignment="1">
      <alignment horizontal="right"/>
    </xf>
    <xf numFmtId="7" fontId="60" fillId="35" borderId="16" xfId="46" applyNumberFormat="1" applyFont="1" applyFill="1" applyBorder="1" applyAlignment="1">
      <alignment/>
    </xf>
    <xf numFmtId="7" fontId="60" fillId="35" borderId="14" xfId="46" applyNumberFormat="1" applyFont="1" applyFill="1" applyBorder="1" applyAlignment="1">
      <alignment/>
    </xf>
    <xf numFmtId="7" fontId="60" fillId="35" borderId="42" xfId="46" applyNumberFormat="1" applyFont="1" applyFill="1" applyBorder="1" applyAlignment="1">
      <alignment horizontal="right"/>
    </xf>
    <xf numFmtId="7" fontId="75" fillId="35" borderId="66" xfId="46" applyNumberFormat="1" applyFont="1" applyFill="1" applyBorder="1" applyAlignment="1">
      <alignment horizontal="right"/>
    </xf>
    <xf numFmtId="7" fontId="75" fillId="35" borderId="67" xfId="46" applyNumberFormat="1" applyFont="1" applyFill="1" applyBorder="1" applyAlignment="1">
      <alignment/>
    </xf>
    <xf numFmtId="7" fontId="75" fillId="35" borderId="66" xfId="46" applyNumberFormat="1" applyFont="1" applyFill="1" applyBorder="1" applyAlignment="1">
      <alignment/>
    </xf>
    <xf numFmtId="7" fontId="60" fillId="35" borderId="54" xfId="46" applyNumberFormat="1" applyFont="1" applyFill="1" applyBorder="1" applyAlignment="1">
      <alignment horizontal="right"/>
    </xf>
    <xf numFmtId="7" fontId="60" fillId="35" borderId="68" xfId="46" applyNumberFormat="1" applyFont="1" applyFill="1" applyBorder="1" applyAlignment="1">
      <alignment/>
    </xf>
    <xf numFmtId="7" fontId="60" fillId="35" borderId="54" xfId="46" applyNumberFormat="1" applyFont="1" applyFill="1" applyBorder="1" applyAlignment="1">
      <alignment/>
    </xf>
    <xf numFmtId="7" fontId="6" fillId="35" borderId="0" xfId="46" applyNumberFormat="1" applyFont="1" applyFill="1" applyBorder="1" applyAlignment="1">
      <alignment/>
    </xf>
    <xf numFmtId="7" fontId="6" fillId="35" borderId="0" xfId="46" applyNumberFormat="1" applyFont="1" applyFill="1" applyAlignment="1">
      <alignment/>
    </xf>
    <xf numFmtId="0" fontId="7" fillId="35" borderId="69" xfId="0" applyFont="1" applyFill="1" applyBorder="1" applyAlignment="1">
      <alignment vertical="center" wrapText="1"/>
    </xf>
    <xf numFmtId="0" fontId="0" fillId="35" borderId="0" xfId="0" applyFill="1" applyAlignment="1">
      <alignment/>
    </xf>
    <xf numFmtId="0" fontId="0" fillId="35" borderId="48" xfId="0" applyFill="1" applyBorder="1" applyAlignment="1">
      <alignment/>
    </xf>
    <xf numFmtId="0" fontId="0" fillId="35" borderId="30" xfId="0" applyFill="1" applyBorder="1" applyAlignment="1">
      <alignment/>
    </xf>
    <xf numFmtId="0" fontId="76" fillId="34" borderId="0" xfId="0" applyFont="1" applyFill="1" applyAlignment="1">
      <alignment horizontal="center" vertical="center"/>
    </xf>
    <xf numFmtId="0" fontId="60" fillId="35" borderId="0" xfId="0" applyFont="1" applyFill="1" applyAlignment="1">
      <alignment vertical="center"/>
    </xf>
    <xf numFmtId="0" fontId="60" fillId="35" borderId="0" xfId="0" applyFont="1" applyFill="1" applyAlignment="1" quotePrefix="1">
      <alignment/>
    </xf>
    <xf numFmtId="0" fontId="0" fillId="35" borderId="28" xfId="0" applyFill="1" applyBorder="1" applyAlignment="1">
      <alignment/>
    </xf>
    <xf numFmtId="0" fontId="60" fillId="35" borderId="28" xfId="0" applyFont="1" applyFill="1" applyBorder="1" applyAlignment="1">
      <alignment/>
    </xf>
    <xf numFmtId="0" fontId="0" fillId="35" borderId="31" xfId="0" applyFill="1" applyBorder="1" applyAlignment="1">
      <alignment/>
    </xf>
    <xf numFmtId="0" fontId="60" fillId="0" borderId="0" xfId="0" applyFont="1" applyAlignment="1">
      <alignment/>
    </xf>
    <xf numFmtId="0" fontId="0" fillId="35" borderId="70" xfId="0" applyFill="1" applyBorder="1" applyAlignment="1">
      <alignment/>
    </xf>
    <xf numFmtId="0" fontId="75" fillId="35" borderId="0" xfId="0" applyFont="1" applyFill="1" applyBorder="1" applyAlignment="1">
      <alignment vertical="center"/>
    </xf>
    <xf numFmtId="0" fontId="6" fillId="35" borderId="10" xfId="53" applyFont="1" applyFill="1" applyBorder="1" applyAlignment="1">
      <alignment wrapText="1"/>
      <protection/>
    </xf>
    <xf numFmtId="0" fontId="6" fillId="35" borderId="57" xfId="53" applyFont="1" applyFill="1" applyBorder="1" applyAlignment="1">
      <alignment wrapText="1"/>
      <protection/>
    </xf>
    <xf numFmtId="0" fontId="77" fillId="35" borderId="47" xfId="0" applyFont="1" applyFill="1" applyBorder="1" applyAlignment="1">
      <alignment/>
    </xf>
    <xf numFmtId="0" fontId="77" fillId="35" borderId="70" xfId="0" applyFont="1" applyFill="1" applyBorder="1" applyAlignment="1">
      <alignment/>
    </xf>
    <xf numFmtId="166" fontId="77" fillId="35" borderId="70" xfId="46" applyNumberFormat="1" applyFont="1" applyFill="1" applyBorder="1" applyAlignment="1">
      <alignment/>
    </xf>
    <xf numFmtId="0" fontId="77" fillId="35" borderId="48" xfId="0" applyFont="1" applyFill="1" applyBorder="1" applyAlignment="1">
      <alignment/>
    </xf>
    <xf numFmtId="0" fontId="77" fillId="35" borderId="49" xfId="0" applyFont="1" applyFill="1" applyBorder="1" applyAlignment="1">
      <alignment/>
    </xf>
    <xf numFmtId="0" fontId="77" fillId="35" borderId="30" xfId="0" applyFont="1" applyFill="1" applyBorder="1" applyAlignment="1">
      <alignment/>
    </xf>
    <xf numFmtId="166" fontId="77" fillId="35" borderId="0" xfId="46" applyNumberFormat="1" applyFont="1" applyFill="1" applyBorder="1" applyAlignment="1">
      <alignment/>
    </xf>
    <xf numFmtId="0" fontId="78" fillId="35" borderId="0" xfId="0" applyFont="1" applyFill="1" applyBorder="1" applyAlignment="1">
      <alignment horizontal="center"/>
    </xf>
    <xf numFmtId="0" fontId="60" fillId="35" borderId="0" xfId="0" applyFont="1" applyFill="1" applyBorder="1" applyAlignment="1">
      <alignment wrapText="1"/>
    </xf>
    <xf numFmtId="0" fontId="77" fillId="35" borderId="49" xfId="0" applyFont="1" applyFill="1" applyBorder="1" applyAlignment="1">
      <alignment horizontal="center"/>
    </xf>
    <xf numFmtId="0" fontId="60" fillId="35" borderId="30" xfId="0" applyFont="1" applyFill="1" applyBorder="1" applyAlignment="1">
      <alignment horizontal="center"/>
    </xf>
    <xf numFmtId="0" fontId="60" fillId="35" borderId="30" xfId="0" applyFont="1" applyFill="1" applyBorder="1" applyAlignment="1">
      <alignment/>
    </xf>
    <xf numFmtId="0" fontId="78" fillId="35" borderId="49" xfId="0" applyFont="1" applyFill="1" applyBorder="1" applyAlignment="1">
      <alignment/>
    </xf>
    <xf numFmtId="0" fontId="75" fillId="35" borderId="30" xfId="0" applyFont="1" applyFill="1" applyBorder="1" applyAlignment="1">
      <alignment/>
    </xf>
    <xf numFmtId="166" fontId="60" fillId="35" borderId="0" xfId="46" applyNumberFormat="1" applyFont="1" applyFill="1" applyBorder="1" applyAlignment="1">
      <alignment/>
    </xf>
    <xf numFmtId="0" fontId="62" fillId="35" borderId="0" xfId="0" applyFont="1" applyFill="1" applyBorder="1" applyAlignment="1">
      <alignment/>
    </xf>
    <xf numFmtId="166" fontId="62" fillId="35" borderId="0" xfId="46" applyNumberFormat="1" applyFont="1" applyFill="1" applyBorder="1" applyAlignment="1">
      <alignment/>
    </xf>
    <xf numFmtId="0" fontId="7" fillId="35" borderId="0" xfId="0" applyFont="1" applyFill="1" applyBorder="1" applyAlignment="1">
      <alignment horizontal="center"/>
    </xf>
    <xf numFmtId="0" fontId="77" fillId="35" borderId="49" xfId="0" applyFont="1" applyFill="1" applyBorder="1" applyAlignment="1">
      <alignment wrapText="1"/>
    </xf>
    <xf numFmtId="0" fontId="60" fillId="35" borderId="30" xfId="0" applyFont="1" applyFill="1" applyBorder="1" applyAlignment="1">
      <alignment wrapText="1"/>
    </xf>
    <xf numFmtId="0" fontId="77" fillId="33" borderId="50" xfId="0" applyFont="1" applyFill="1" applyBorder="1" applyAlignment="1">
      <alignment/>
    </xf>
    <xf numFmtId="0" fontId="77" fillId="35" borderId="28" xfId="0" applyFont="1" applyFill="1" applyBorder="1" applyAlignment="1">
      <alignment/>
    </xf>
    <xf numFmtId="166" fontId="77" fillId="35" borderId="28" xfId="46" applyNumberFormat="1" applyFont="1" applyFill="1" applyBorder="1" applyAlignment="1">
      <alignment/>
    </xf>
    <xf numFmtId="0" fontId="77" fillId="35" borderId="31" xfId="0" applyFont="1" applyFill="1" applyBorder="1" applyAlignment="1">
      <alignment/>
    </xf>
    <xf numFmtId="1" fontId="0" fillId="0" borderId="0" xfId="0" applyNumberFormat="1" applyAlignment="1" applyProtection="1">
      <alignment/>
      <protection/>
    </xf>
    <xf numFmtId="0" fontId="0" fillId="4" borderId="0" xfId="0" applyFill="1" applyAlignment="1" applyProtection="1">
      <alignment/>
      <protection/>
    </xf>
    <xf numFmtId="0" fontId="6" fillId="4" borderId="0" xfId="50" applyFont="1" applyFill="1" applyBorder="1" applyProtection="1">
      <alignment/>
      <protection/>
    </xf>
    <xf numFmtId="0" fontId="6" fillId="35" borderId="0" xfId="50" applyFont="1" applyFill="1" applyBorder="1" applyProtection="1">
      <alignment/>
      <protection/>
    </xf>
    <xf numFmtId="0" fontId="6" fillId="35" borderId="49" xfId="0" applyFont="1" applyFill="1" applyBorder="1" applyAlignment="1" applyProtection="1">
      <alignment/>
      <protection/>
    </xf>
    <xf numFmtId="0" fontId="6" fillId="0" borderId="0" xfId="0" applyFont="1" applyAlignment="1" applyProtection="1">
      <alignment/>
      <protection/>
    </xf>
    <xf numFmtId="0" fontId="7" fillId="35" borderId="0" xfId="0" applyFont="1" applyFill="1" applyBorder="1" applyAlignment="1" applyProtection="1">
      <alignment horizontal="center"/>
      <protection/>
    </xf>
    <xf numFmtId="0" fontId="7" fillId="35" borderId="27" xfId="0" applyFont="1" applyFill="1" applyBorder="1" applyAlignment="1" applyProtection="1">
      <alignment horizontal="left" indent="1"/>
      <protection/>
    </xf>
    <xf numFmtId="0" fontId="7" fillId="35" borderId="0" xfId="0" applyFont="1" applyFill="1" applyBorder="1" applyAlignment="1" applyProtection="1">
      <alignment horizontal="left" indent="1"/>
      <protection/>
    </xf>
    <xf numFmtId="0" fontId="75" fillId="35" borderId="0" xfId="0" applyFont="1" applyFill="1" applyBorder="1" applyAlignment="1">
      <alignment/>
    </xf>
    <xf numFmtId="166" fontId="6" fillId="35" borderId="50" xfId="46" applyNumberFormat="1" applyFont="1" applyFill="1" applyBorder="1" applyAlignment="1">
      <alignment horizontal="center" vertical="center" wrapText="1"/>
    </xf>
    <xf numFmtId="0" fontId="10" fillId="35" borderId="0" xfId="58" applyFont="1" applyFill="1" applyBorder="1" applyAlignment="1">
      <alignment horizontal="left" vertical="center" wrapText="1"/>
      <protection/>
    </xf>
    <xf numFmtId="0" fontId="7" fillId="35" borderId="71" xfId="0" applyFont="1" applyFill="1" applyBorder="1" applyAlignment="1">
      <alignment horizontal="left" vertical="center" wrapText="1"/>
    </xf>
    <xf numFmtId="0" fontId="7" fillId="35" borderId="30" xfId="0" applyFont="1" applyFill="1" applyBorder="1" applyAlignment="1" quotePrefix="1">
      <alignment vertical="center" wrapText="1"/>
    </xf>
    <xf numFmtId="0" fontId="3" fillId="35" borderId="16" xfId="0" applyFont="1" applyFill="1" applyBorder="1" applyAlignment="1">
      <alignment vertical="center"/>
    </xf>
    <xf numFmtId="0" fontId="7" fillId="35" borderId="0" xfId="53" applyFont="1" applyFill="1" applyBorder="1" applyAlignment="1">
      <alignment horizontal="left" wrapText="1"/>
      <protection/>
    </xf>
    <xf numFmtId="0" fontId="6" fillId="35" borderId="37" xfId="0" applyFont="1" applyFill="1" applyBorder="1" applyAlignment="1">
      <alignment horizontal="right"/>
    </xf>
    <xf numFmtId="0" fontId="6" fillId="35" borderId="37" xfId="0" applyFont="1" applyFill="1" applyBorder="1" applyAlignment="1">
      <alignment horizontal="left"/>
    </xf>
    <xf numFmtId="0" fontId="6" fillId="35" borderId="38" xfId="0" applyFont="1" applyFill="1" applyBorder="1" applyAlignment="1">
      <alignment horizontal="right"/>
    </xf>
    <xf numFmtId="0" fontId="6" fillId="35" borderId="38" xfId="0" applyFont="1" applyFill="1" applyBorder="1" applyAlignment="1">
      <alignment horizontal="left"/>
    </xf>
    <xf numFmtId="0" fontId="6" fillId="35" borderId="38" xfId="0" applyFont="1" applyFill="1" applyBorder="1" applyAlignment="1">
      <alignment horizontal="left" wrapText="1"/>
    </xf>
    <xf numFmtId="9" fontId="11" fillId="35" borderId="43" xfId="61" applyFont="1" applyFill="1" applyBorder="1" applyAlignment="1">
      <alignment horizontal="center" vertical="center"/>
    </xf>
    <xf numFmtId="9" fontId="11" fillId="35" borderId="39" xfId="61" applyFont="1" applyFill="1" applyBorder="1" applyAlignment="1">
      <alignment horizontal="center" vertical="center"/>
    </xf>
    <xf numFmtId="0" fontId="6" fillId="35" borderId="47" xfId="51" applyFont="1" applyFill="1" applyBorder="1" applyAlignment="1">
      <alignment horizontal="right" vertical="center"/>
      <protection/>
    </xf>
    <xf numFmtId="0" fontId="6" fillId="35" borderId="49" xfId="51" applyFont="1" applyFill="1" applyBorder="1" applyAlignment="1">
      <alignment horizontal="right" vertical="center" wrapText="1"/>
      <protection/>
    </xf>
    <xf numFmtId="0" fontId="6" fillId="35" borderId="49" xfId="51" applyFont="1" applyFill="1" applyBorder="1" applyAlignment="1">
      <alignment horizontal="right" vertical="center"/>
      <protection/>
    </xf>
    <xf numFmtId="49" fontId="6" fillId="30" borderId="27" xfId="0" applyNumberFormat="1" applyFont="1" applyFill="1" applyBorder="1" applyAlignment="1" applyProtection="1" quotePrefix="1">
      <alignment horizontal="left" vertical="center" wrapText="1" indent="1"/>
      <protection locked="0"/>
    </xf>
    <xf numFmtId="0" fontId="6" fillId="35" borderId="56" xfId="53" applyFont="1" applyFill="1" applyBorder="1" applyAlignment="1" applyProtection="1">
      <alignment horizontal="left" vertical="center"/>
      <protection/>
    </xf>
    <xf numFmtId="0" fontId="6" fillId="35" borderId="72" xfId="53" applyFont="1" applyFill="1" applyBorder="1" applyAlignment="1" applyProtection="1">
      <alignment horizontal="left" vertical="center"/>
      <protection/>
    </xf>
    <xf numFmtId="0" fontId="6" fillId="35" borderId="73" xfId="53" applyFont="1" applyFill="1" applyBorder="1" applyAlignment="1" applyProtection="1">
      <alignment horizontal="left" vertical="center"/>
      <protection/>
    </xf>
    <xf numFmtId="0" fontId="12" fillId="35" borderId="0" xfId="55" applyFont="1" applyFill="1" applyAlignment="1">
      <alignment vertical="center" wrapText="1"/>
      <protection/>
    </xf>
    <xf numFmtId="0" fontId="15" fillId="35" borderId="30" xfId="55" applyFont="1" applyFill="1" applyBorder="1" applyAlignment="1">
      <alignment horizontal="center" vertical="center" wrapText="1"/>
      <protection/>
    </xf>
    <xf numFmtId="0" fontId="15" fillId="33" borderId="0" xfId="55" applyFont="1" applyFill="1" applyAlignment="1">
      <alignment vertical="center" wrapText="1"/>
      <protection/>
    </xf>
    <xf numFmtId="10" fontId="11" fillId="35" borderId="42" xfId="61" applyNumberFormat="1" applyFont="1" applyFill="1" applyBorder="1" applyAlignment="1">
      <alignment horizontal="center" vertical="center"/>
    </xf>
    <xf numFmtId="10" fontId="11" fillId="35" borderId="36" xfId="61" applyNumberFormat="1" applyFont="1" applyFill="1" applyBorder="1" applyAlignment="1">
      <alignment horizontal="center" vertical="center"/>
    </xf>
    <xf numFmtId="0" fontId="6" fillId="0" borderId="74" xfId="0" applyFont="1" applyBorder="1" applyAlignment="1">
      <alignment horizontal="center" vertical="center"/>
    </xf>
    <xf numFmtId="0" fontId="6" fillId="0" borderId="68" xfId="0" applyFont="1" applyBorder="1" applyAlignment="1">
      <alignment horizontal="center" vertical="center"/>
    </xf>
    <xf numFmtId="0" fontId="6"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55" xfId="0" applyFont="1" applyBorder="1" applyAlignment="1">
      <alignment/>
    </xf>
    <xf numFmtId="0" fontId="6" fillId="0" borderId="27" xfId="0" applyFont="1" applyBorder="1" applyAlignment="1">
      <alignment/>
    </xf>
    <xf numFmtId="0" fontId="6" fillId="0" borderId="75" xfId="0" applyFont="1" applyBorder="1" applyAlignment="1">
      <alignment/>
    </xf>
    <xf numFmtId="0" fontId="6" fillId="0" borderId="76" xfId="0" applyFont="1" applyBorder="1" applyAlignment="1">
      <alignment/>
    </xf>
    <xf numFmtId="0" fontId="6" fillId="0" borderId="77" xfId="0" applyFont="1" applyBorder="1" applyAlignment="1">
      <alignment/>
    </xf>
    <xf numFmtId="0" fontId="6" fillId="0" borderId="78" xfId="0" applyFont="1" applyBorder="1" applyAlignment="1">
      <alignment/>
    </xf>
    <xf numFmtId="166" fontId="7" fillId="0" borderId="42" xfId="46" applyNumberFormat="1" applyFont="1" applyBorder="1" applyAlignment="1">
      <alignment horizontal="center" vertical="center"/>
    </xf>
    <xf numFmtId="166" fontId="7" fillId="0" borderId="26" xfId="46" applyNumberFormat="1" applyFont="1" applyBorder="1" applyAlignment="1">
      <alignment vertical="center"/>
    </xf>
    <xf numFmtId="166" fontId="7" fillId="0" borderId="36" xfId="46" applyNumberFormat="1" applyFont="1" applyBorder="1" applyAlignment="1">
      <alignment vertical="center"/>
    </xf>
    <xf numFmtId="0" fontId="6" fillId="0" borderId="27" xfId="0" applyFont="1" applyBorder="1" applyAlignment="1">
      <alignment horizontal="left" indent="1"/>
    </xf>
    <xf numFmtId="0" fontId="6" fillId="0" borderId="77" xfId="0" applyFont="1" applyBorder="1" applyAlignment="1">
      <alignment horizontal="left" indent="1"/>
    </xf>
    <xf numFmtId="172" fontId="6" fillId="30" borderId="71" xfId="46" applyNumberFormat="1" applyFont="1" applyFill="1" applyBorder="1" applyAlignment="1">
      <alignment/>
    </xf>
    <xf numFmtId="172" fontId="6" fillId="35" borderId="71" xfId="46" applyNumberFormat="1" applyFont="1" applyFill="1" applyBorder="1" applyAlignment="1">
      <alignment/>
    </xf>
    <xf numFmtId="172" fontId="6" fillId="30" borderId="41" xfId="46" applyNumberFormat="1" applyFont="1" applyFill="1" applyBorder="1" applyAlignment="1">
      <alignment/>
    </xf>
    <xf numFmtId="172" fontId="6" fillId="35" borderId="41" xfId="46" applyNumberFormat="1" applyFont="1" applyFill="1" applyBorder="1" applyAlignment="1">
      <alignment/>
    </xf>
    <xf numFmtId="172" fontId="6" fillId="30" borderId="71" xfId="46" applyNumberFormat="1" applyFont="1" applyFill="1" applyBorder="1" applyAlignment="1">
      <alignment vertical="center" wrapText="1"/>
    </xf>
    <xf numFmtId="172" fontId="6" fillId="35" borderId="71" xfId="46" applyNumberFormat="1" applyFont="1" applyFill="1" applyBorder="1" applyAlignment="1">
      <alignment vertical="center" wrapText="1"/>
    </xf>
    <xf numFmtId="172" fontId="6" fillId="30" borderId="79" xfId="46" applyNumberFormat="1" applyFont="1" applyFill="1" applyBorder="1" applyAlignment="1">
      <alignment vertical="center" wrapText="1"/>
    </xf>
    <xf numFmtId="172" fontId="6" fillId="35" borderId="79" xfId="46" applyNumberFormat="1" applyFont="1" applyFill="1" applyBorder="1" applyAlignment="1">
      <alignment vertical="center" wrapText="1"/>
    </xf>
    <xf numFmtId="172" fontId="7" fillId="30" borderId="41" xfId="46" applyNumberFormat="1" applyFont="1" applyFill="1" applyBorder="1" applyAlignment="1">
      <alignment vertical="center" wrapText="1"/>
    </xf>
    <xf numFmtId="172" fontId="7" fillId="35" borderId="41" xfId="46" applyNumberFormat="1" applyFont="1" applyFill="1" applyBorder="1" applyAlignment="1">
      <alignment vertical="center" wrapText="1"/>
    </xf>
    <xf numFmtId="172" fontId="6" fillId="30" borderId="41" xfId="46" applyNumberFormat="1" applyFont="1" applyFill="1" applyBorder="1" applyAlignment="1">
      <alignment vertical="center" wrapText="1"/>
    </xf>
    <xf numFmtId="172" fontId="6" fillId="35" borderId="41" xfId="46" applyNumberFormat="1" applyFont="1" applyFill="1" applyBorder="1" applyAlignment="1">
      <alignment vertical="center" wrapText="1"/>
    </xf>
    <xf numFmtId="44" fontId="62" fillId="35" borderId="0" xfId="46" applyFont="1" applyFill="1" applyAlignment="1">
      <alignment/>
    </xf>
    <xf numFmtId="0" fontId="62" fillId="35" borderId="0" xfId="46" applyNumberFormat="1" applyFont="1" applyFill="1" applyAlignment="1">
      <alignment/>
    </xf>
    <xf numFmtId="44" fontId="62" fillId="35" borderId="30" xfId="46" applyFont="1" applyFill="1" applyBorder="1" applyAlignment="1">
      <alignment/>
    </xf>
    <xf numFmtId="44" fontId="62" fillId="0" borderId="0" xfId="46" applyFont="1" applyAlignment="1">
      <alignment/>
    </xf>
    <xf numFmtId="0" fontId="81" fillId="35" borderId="0" xfId="46" applyNumberFormat="1" applyFont="1" applyFill="1" applyAlignment="1">
      <alignment horizontal="center" vertical="center"/>
    </xf>
    <xf numFmtId="44" fontId="62" fillId="0" borderId="0" xfId="46" applyFont="1" applyFill="1" applyAlignment="1">
      <alignment/>
    </xf>
    <xf numFmtId="44" fontId="82" fillId="35" borderId="0" xfId="46" applyFont="1" applyFill="1" applyAlignment="1">
      <alignment vertical="center"/>
    </xf>
    <xf numFmtId="0" fontId="7" fillId="35" borderId="45" xfId="46" applyNumberFormat="1" applyFont="1" applyFill="1" applyBorder="1" applyAlignment="1">
      <alignment horizontal="center" vertical="center" wrapText="1"/>
    </xf>
    <xf numFmtId="44" fontId="7" fillId="35" borderId="46" xfId="46" applyFont="1" applyFill="1" applyBorder="1" applyAlignment="1">
      <alignment horizontal="center" vertical="center" wrapText="1"/>
    </xf>
    <xf numFmtId="44" fontId="7" fillId="35" borderId="80" xfId="46" applyFont="1" applyFill="1" applyBorder="1" applyAlignment="1">
      <alignment horizontal="center" vertical="center" wrapText="1"/>
    </xf>
    <xf numFmtId="44" fontId="7" fillId="35" borderId="81" xfId="46" applyFont="1" applyFill="1" applyBorder="1" applyAlignment="1">
      <alignment horizontal="center" vertical="center" wrapText="1"/>
    </xf>
    <xf numFmtId="44" fontId="82" fillId="35" borderId="30" xfId="46" applyFont="1" applyFill="1" applyBorder="1" applyAlignment="1">
      <alignment vertical="center"/>
    </xf>
    <xf numFmtId="44" fontId="82" fillId="0" borderId="0" xfId="46" applyFont="1" applyAlignment="1">
      <alignment vertical="center"/>
    </xf>
    <xf numFmtId="44" fontId="62" fillId="35" borderId="0" xfId="46" applyFont="1" applyFill="1" applyAlignment="1">
      <alignment horizontal="left" vertical="center"/>
    </xf>
    <xf numFmtId="0" fontId="7" fillId="35" borderId="11" xfId="46" applyNumberFormat="1" applyFont="1" applyFill="1" applyBorder="1" applyAlignment="1">
      <alignment horizontal="left" vertical="center" wrapText="1"/>
    </xf>
    <xf numFmtId="44" fontId="6" fillId="35" borderId="13" xfId="46" applyFont="1" applyFill="1" applyBorder="1" applyAlignment="1">
      <alignment horizontal="left" vertical="center" wrapText="1"/>
    </xf>
    <xf numFmtId="7" fontId="6" fillId="35" borderId="13" xfId="46" applyNumberFormat="1" applyFont="1" applyFill="1" applyBorder="1" applyAlignment="1">
      <alignment vertical="center"/>
    </xf>
    <xf numFmtId="44" fontId="62" fillId="35" borderId="30" xfId="46" applyFont="1" applyFill="1" applyBorder="1" applyAlignment="1">
      <alignment horizontal="left" vertical="center"/>
    </xf>
    <xf numFmtId="44" fontId="62" fillId="0" borderId="0" xfId="46" applyFont="1" applyAlignment="1">
      <alignment horizontal="left" vertical="center"/>
    </xf>
    <xf numFmtId="0" fontId="7" fillId="35" borderId="55" xfId="46" applyNumberFormat="1" applyFont="1" applyFill="1" applyBorder="1" applyAlignment="1">
      <alignment horizontal="left" vertical="center" wrapText="1"/>
    </xf>
    <xf numFmtId="44" fontId="6" fillId="35" borderId="75" xfId="46" applyFont="1" applyFill="1" applyBorder="1" applyAlignment="1">
      <alignment horizontal="left" vertical="center" wrapText="1"/>
    </xf>
    <xf numFmtId="7" fontId="6" fillId="35" borderId="75" xfId="46" applyNumberFormat="1" applyFont="1" applyFill="1" applyBorder="1" applyAlignment="1">
      <alignment vertical="center"/>
    </xf>
    <xf numFmtId="0" fontId="7" fillId="35" borderId="54" xfId="46" applyNumberFormat="1" applyFont="1" applyFill="1" applyBorder="1" applyAlignment="1">
      <alignment horizontal="left" vertical="center" wrapText="1"/>
    </xf>
    <xf numFmtId="44" fontId="6" fillId="35" borderId="68" xfId="46" applyFont="1" applyFill="1" applyBorder="1" applyAlignment="1">
      <alignment horizontal="left" vertical="center" wrapText="1"/>
    </xf>
    <xf numFmtId="7" fontId="6" fillId="35" borderId="68" xfId="46" applyNumberFormat="1" applyFont="1" applyFill="1" applyBorder="1" applyAlignment="1">
      <alignment vertical="center"/>
    </xf>
    <xf numFmtId="0" fontId="7" fillId="35" borderId="0" xfId="46" applyNumberFormat="1" applyFont="1" applyFill="1" applyBorder="1" applyAlignment="1">
      <alignment horizontal="left" vertical="center" wrapText="1"/>
    </xf>
    <xf numFmtId="44" fontId="6" fillId="35" borderId="0" xfId="46" applyFont="1" applyFill="1" applyBorder="1" applyAlignment="1">
      <alignment horizontal="left" vertical="center" wrapText="1"/>
    </xf>
    <xf numFmtId="44" fontId="6" fillId="35" borderId="0" xfId="46" applyFont="1" applyFill="1" applyBorder="1" applyAlignment="1">
      <alignment horizontal="left" vertical="center"/>
    </xf>
    <xf numFmtId="0" fontId="3" fillId="35" borderId="0" xfId="46" applyNumberFormat="1" applyFont="1" applyFill="1" applyBorder="1" applyAlignment="1">
      <alignment/>
    </xf>
    <xf numFmtId="44" fontId="62" fillId="35" borderId="28" xfId="46" applyFont="1" applyFill="1" applyBorder="1" applyAlignment="1">
      <alignment horizontal="left" vertical="center"/>
    </xf>
    <xf numFmtId="0" fontId="82" fillId="35" borderId="28" xfId="46" applyNumberFormat="1" applyFont="1" applyFill="1" applyBorder="1" applyAlignment="1">
      <alignment horizontal="left" vertical="center" wrapText="1"/>
    </xf>
    <xf numFmtId="44" fontId="62" fillId="35" borderId="28" xfId="46" applyFont="1" applyFill="1" applyBorder="1" applyAlignment="1">
      <alignment horizontal="left" vertical="center" wrapText="1"/>
    </xf>
    <xf numFmtId="44" fontId="62" fillId="35" borderId="31" xfId="46" applyFont="1" applyFill="1" applyBorder="1" applyAlignment="1">
      <alignment horizontal="left" vertical="center"/>
    </xf>
    <xf numFmtId="0" fontId="82" fillId="33" borderId="0" xfId="46" applyNumberFormat="1" applyFont="1" applyFill="1" applyBorder="1" applyAlignment="1">
      <alignment horizontal="left" vertical="center" wrapText="1"/>
    </xf>
    <xf numFmtId="44" fontId="62" fillId="33" borderId="0" xfId="46" applyFont="1" applyFill="1" applyBorder="1" applyAlignment="1">
      <alignment horizontal="left" vertical="center" wrapText="1"/>
    </xf>
    <xf numFmtId="44" fontId="62" fillId="0" borderId="0" xfId="46" applyFont="1" applyBorder="1" applyAlignment="1">
      <alignment horizontal="left" vertical="center"/>
    </xf>
    <xf numFmtId="0" fontId="83" fillId="33" borderId="0" xfId="46" applyNumberFormat="1" applyFont="1" applyFill="1" applyBorder="1" applyAlignment="1">
      <alignment/>
    </xf>
    <xf numFmtId="0" fontId="62" fillId="0" borderId="0" xfId="46" applyNumberFormat="1" applyFont="1" applyAlignment="1">
      <alignment/>
    </xf>
    <xf numFmtId="0" fontId="3" fillId="35" borderId="82" xfId="0" applyFont="1" applyFill="1" applyBorder="1" applyAlignment="1" applyProtection="1">
      <alignment vertical="center"/>
      <protection/>
    </xf>
    <xf numFmtId="0" fontId="3" fillId="35" borderId="83" xfId="0" applyFont="1" applyFill="1" applyBorder="1" applyAlignment="1" applyProtection="1">
      <alignment vertical="center"/>
      <protection/>
    </xf>
    <xf numFmtId="3" fontId="3" fillId="35" borderId="83" xfId="0" applyNumberFormat="1" applyFont="1" applyFill="1" applyBorder="1" applyAlignment="1" applyProtection="1">
      <alignment vertical="center" wrapText="1"/>
      <protection/>
    </xf>
    <xf numFmtId="49" fontId="3" fillId="35" borderId="83" xfId="0" applyNumberFormat="1" applyFont="1" applyFill="1" applyBorder="1" applyAlignment="1" applyProtection="1">
      <alignment vertical="center" wrapText="1"/>
      <protection/>
    </xf>
    <xf numFmtId="0" fontId="3" fillId="35" borderId="83" xfId="0" applyFont="1" applyFill="1" applyBorder="1" applyAlignment="1" applyProtection="1">
      <alignment vertical="center" wrapText="1"/>
      <protection/>
    </xf>
    <xf numFmtId="14" fontId="3" fillId="35" borderId="83" xfId="0" applyNumberFormat="1" applyFont="1" applyFill="1" applyBorder="1" applyAlignment="1" applyProtection="1">
      <alignment vertical="center" wrapText="1"/>
      <protection/>
    </xf>
    <xf numFmtId="3" fontId="3" fillId="35" borderId="84" xfId="0" applyNumberFormat="1" applyFont="1" applyFill="1" applyBorder="1" applyAlignment="1" applyProtection="1">
      <alignment vertical="center" wrapText="1"/>
      <protection/>
    </xf>
    <xf numFmtId="0" fontId="3" fillId="30" borderId="85" xfId="0" applyFont="1" applyFill="1" applyBorder="1" applyAlignment="1">
      <alignment vertical="center"/>
    </xf>
    <xf numFmtId="0" fontId="3" fillId="30" borderId="86" xfId="0" applyFont="1" applyFill="1" applyBorder="1" applyAlignment="1">
      <alignment vertical="center"/>
    </xf>
    <xf numFmtId="0" fontId="3" fillId="30" borderId="86" xfId="0" applyFont="1" applyFill="1" applyBorder="1" applyAlignment="1">
      <alignment vertical="center" wrapText="1"/>
    </xf>
    <xf numFmtId="0" fontId="3" fillId="30" borderId="87" xfId="0" applyFont="1" applyFill="1" applyBorder="1" applyAlignment="1">
      <alignment vertical="center"/>
    </xf>
    <xf numFmtId="0" fontId="3" fillId="35" borderId="82" xfId="0" applyFont="1" applyFill="1" applyBorder="1" applyAlignment="1">
      <alignment vertical="center"/>
    </xf>
    <xf numFmtId="0" fontId="3" fillId="35" borderId="83" xfId="0" applyFont="1" applyFill="1" applyBorder="1" applyAlignment="1">
      <alignment vertical="center"/>
    </xf>
    <xf numFmtId="0" fontId="3" fillId="35" borderId="83" xfId="0" applyFont="1" applyFill="1" applyBorder="1" applyAlignment="1">
      <alignment vertical="center" wrapText="1"/>
    </xf>
    <xf numFmtId="0" fontId="3" fillId="35" borderId="84" xfId="0" applyFont="1" applyFill="1" applyBorder="1" applyAlignment="1">
      <alignment vertical="center"/>
    </xf>
    <xf numFmtId="0" fontId="6" fillId="35" borderId="0" xfId="0" applyFont="1" applyFill="1" applyBorder="1" applyAlignment="1">
      <alignment horizontal="center" vertical="center" wrapText="1"/>
    </xf>
    <xf numFmtId="0" fontId="3" fillId="35" borderId="47" xfId="0" applyFont="1" applyFill="1" applyBorder="1" applyAlignment="1">
      <alignment vertical="center"/>
    </xf>
    <xf numFmtId="0" fontId="3" fillId="35" borderId="70" xfId="0" applyFont="1" applyFill="1" applyBorder="1" applyAlignment="1">
      <alignment vertical="center"/>
    </xf>
    <xf numFmtId="0" fontId="3" fillId="35" borderId="70" xfId="0" applyFont="1" applyFill="1" applyBorder="1" applyAlignment="1">
      <alignment vertical="center" wrapText="1"/>
    </xf>
    <xf numFmtId="0" fontId="3" fillId="35" borderId="48" xfId="0" applyFont="1" applyFill="1" applyBorder="1" applyAlignment="1">
      <alignment vertical="center"/>
    </xf>
    <xf numFmtId="0" fontId="3" fillId="35" borderId="49" xfId="0" applyFont="1" applyFill="1" applyBorder="1" applyAlignment="1">
      <alignment vertical="center"/>
    </xf>
    <xf numFmtId="0" fontId="3" fillId="35" borderId="49" xfId="0" applyFont="1" applyFill="1" applyBorder="1" applyAlignment="1">
      <alignment horizontal="center" vertical="center"/>
    </xf>
    <xf numFmtId="0" fontId="3" fillId="35" borderId="50" xfId="0" applyFont="1" applyFill="1" applyBorder="1" applyAlignment="1">
      <alignment vertical="center"/>
    </xf>
    <xf numFmtId="0" fontId="6" fillId="35" borderId="38" xfId="0" applyFont="1" applyFill="1" applyBorder="1" applyAlignment="1">
      <alignment horizontal="right" vertical="center"/>
    </xf>
    <xf numFmtId="49" fontId="3" fillId="37" borderId="21" xfId="0" applyNumberFormat="1" applyFont="1" applyFill="1" applyBorder="1" applyAlignment="1" applyProtection="1">
      <alignment vertical="center" wrapText="1"/>
      <protection locked="0"/>
    </xf>
    <xf numFmtId="0" fontId="3" fillId="35" borderId="42" xfId="0" applyFont="1" applyFill="1" applyBorder="1" applyAlignment="1">
      <alignment horizontal="center" vertical="center" wrapText="1"/>
    </xf>
    <xf numFmtId="0" fontId="3" fillId="35" borderId="88" xfId="0" applyFont="1" applyFill="1" applyBorder="1" applyAlignment="1">
      <alignment horizontal="center" vertical="center"/>
    </xf>
    <xf numFmtId="0" fontId="3" fillId="35" borderId="26" xfId="0" applyFont="1" applyFill="1" applyBorder="1" applyAlignment="1">
      <alignment horizontal="center" vertical="center" wrapText="1"/>
    </xf>
    <xf numFmtId="0" fontId="3" fillId="35" borderId="51" xfId="0" applyFont="1" applyFill="1" applyBorder="1" applyAlignment="1">
      <alignment horizontal="center" vertical="center" wrapText="1"/>
    </xf>
    <xf numFmtId="0" fontId="3" fillId="35" borderId="36" xfId="0" applyFont="1" applyFill="1" applyBorder="1" applyAlignment="1">
      <alignment horizontal="center" vertical="center" wrapText="1"/>
    </xf>
    <xf numFmtId="0" fontId="3" fillId="30" borderId="21" xfId="0" applyFont="1" applyFill="1" applyBorder="1" applyAlignment="1" applyProtection="1" quotePrefix="1">
      <alignment vertical="center"/>
      <protection locked="0"/>
    </xf>
    <xf numFmtId="0" fontId="3" fillId="30" borderId="21" xfId="0" applyFont="1" applyFill="1" applyBorder="1" applyAlignment="1" applyProtection="1">
      <alignment vertical="center"/>
      <protection locked="0"/>
    </xf>
    <xf numFmtId="49" fontId="3" fillId="37" borderId="21" xfId="0" applyNumberFormat="1" applyFont="1" applyFill="1" applyBorder="1" applyAlignment="1" applyProtection="1">
      <alignment horizontal="right" vertical="center" wrapText="1"/>
      <protection locked="0"/>
    </xf>
    <xf numFmtId="0" fontId="3" fillId="30" borderId="21" xfId="0" applyNumberFormat="1" applyFont="1" applyFill="1" applyBorder="1" applyAlignment="1" applyProtection="1">
      <alignment vertical="center" wrapText="1"/>
      <protection locked="0"/>
    </xf>
    <xf numFmtId="3" fontId="3" fillId="30" borderId="21" xfId="0" applyNumberFormat="1" applyFont="1" applyFill="1" applyBorder="1" applyAlignment="1" applyProtection="1">
      <alignment vertical="center" wrapText="1"/>
      <protection locked="0"/>
    </xf>
    <xf numFmtId="3" fontId="3" fillId="30" borderId="22" xfId="0" applyNumberFormat="1" applyFont="1" applyFill="1" applyBorder="1" applyAlignment="1" applyProtection="1">
      <alignment vertical="center" wrapText="1"/>
      <protection locked="0"/>
    </xf>
    <xf numFmtId="0" fontId="3" fillId="35" borderId="42" xfId="0" applyFont="1" applyFill="1" applyBorder="1" applyAlignment="1" applyProtection="1">
      <alignment horizontal="center" vertical="center" wrapText="1"/>
      <protection/>
    </xf>
    <xf numFmtId="0" fontId="3" fillId="35" borderId="88" xfId="0" applyFont="1" applyFill="1" applyBorder="1" applyAlignment="1" applyProtection="1">
      <alignment horizontal="center" vertical="center"/>
      <protection/>
    </xf>
    <xf numFmtId="0" fontId="3" fillId="35" borderId="26" xfId="0" applyFont="1" applyFill="1" applyBorder="1" applyAlignment="1" applyProtection="1">
      <alignment horizontal="center" vertical="center" wrapText="1"/>
      <protection/>
    </xf>
    <xf numFmtId="0" fontId="3" fillId="35" borderId="51" xfId="0" applyFont="1" applyFill="1" applyBorder="1" applyAlignment="1" applyProtection="1">
      <alignment horizontal="center" vertical="center" wrapText="1"/>
      <protection/>
    </xf>
    <xf numFmtId="0" fontId="3" fillId="35" borderId="36" xfId="0" applyFont="1" applyFill="1" applyBorder="1" applyAlignment="1" applyProtection="1">
      <alignment horizontal="center" vertical="center" wrapText="1"/>
      <protection/>
    </xf>
    <xf numFmtId="0" fontId="81" fillId="34" borderId="0" xfId="0" applyFont="1" applyFill="1" applyBorder="1" applyAlignment="1">
      <alignment vertical="center"/>
    </xf>
    <xf numFmtId="0" fontId="7" fillId="35" borderId="30" xfId="0" applyFont="1" applyFill="1" applyBorder="1" applyAlignment="1">
      <alignment vertical="center" wrapText="1"/>
    </xf>
    <xf numFmtId="166" fontId="7" fillId="35" borderId="71" xfId="46" applyNumberFormat="1" applyFont="1" applyFill="1" applyBorder="1" applyAlignment="1">
      <alignment horizontal="center" vertical="center" wrapText="1"/>
    </xf>
    <xf numFmtId="166" fontId="7" fillId="35" borderId="41" xfId="46" applyNumberFormat="1" applyFont="1" applyFill="1" applyBorder="1" applyAlignment="1">
      <alignment horizontal="center" vertical="center" wrapText="1"/>
    </xf>
    <xf numFmtId="0" fontId="3" fillId="35" borderId="0" xfId="0" applyFont="1" applyFill="1" applyAlignment="1">
      <alignment horizontal="center" wrapText="1"/>
    </xf>
    <xf numFmtId="0" fontId="3" fillId="35" borderId="30" xfId="0" applyFont="1" applyFill="1" applyBorder="1" applyAlignment="1">
      <alignment horizontal="center" wrapText="1"/>
    </xf>
    <xf numFmtId="0" fontId="3" fillId="33" borderId="0" xfId="0" applyFont="1" applyFill="1" applyAlignment="1">
      <alignment horizontal="center" wrapText="1"/>
    </xf>
    <xf numFmtId="0" fontId="6" fillId="0" borderId="0" xfId="0" applyFont="1" applyAlignment="1" quotePrefix="1">
      <alignment/>
    </xf>
    <xf numFmtId="0" fontId="6" fillId="0" borderId="74" xfId="0" applyFont="1" applyBorder="1" applyAlignment="1">
      <alignment horizontal="center" vertical="center" wrapText="1"/>
    </xf>
    <xf numFmtId="9" fontId="6" fillId="0" borderId="89" xfId="61" applyFont="1" applyBorder="1" applyAlignment="1">
      <alignment/>
    </xf>
    <xf numFmtId="9" fontId="6" fillId="0" borderId="27" xfId="61" applyFont="1" applyBorder="1" applyAlignment="1">
      <alignment/>
    </xf>
    <xf numFmtId="9" fontId="6" fillId="0" borderId="74" xfId="61" applyFont="1" applyBorder="1" applyAlignment="1">
      <alignment/>
    </xf>
    <xf numFmtId="9" fontId="6" fillId="0" borderId="26" xfId="61" applyFont="1" applyBorder="1" applyAlignment="1">
      <alignment/>
    </xf>
    <xf numFmtId="0" fontId="6" fillId="33" borderId="90" xfId="0" applyFont="1" applyFill="1" applyBorder="1" applyAlignment="1">
      <alignment/>
    </xf>
    <xf numFmtId="9" fontId="6" fillId="0" borderId="24" xfId="61" applyFont="1" applyBorder="1" applyAlignment="1">
      <alignment/>
    </xf>
    <xf numFmtId="172" fontId="6" fillId="35" borderId="45" xfId="46" applyNumberFormat="1" applyFont="1" applyFill="1" applyBorder="1" applyAlignment="1">
      <alignment horizontal="right" vertical="center"/>
    </xf>
    <xf numFmtId="172" fontId="6" fillId="35" borderId="46" xfId="46" applyNumberFormat="1" applyFont="1" applyFill="1" applyBorder="1" applyAlignment="1">
      <alignment horizontal="right" vertical="center"/>
    </xf>
    <xf numFmtId="172" fontId="6" fillId="35" borderId="14" xfId="46" applyNumberFormat="1" applyFont="1" applyFill="1" applyBorder="1" applyAlignment="1">
      <alignment horizontal="right" vertical="center"/>
    </xf>
    <xf numFmtId="172" fontId="6" fillId="35" borderId="16" xfId="46" applyNumberFormat="1" applyFont="1" applyFill="1" applyBorder="1" applyAlignment="1">
      <alignment horizontal="right" vertical="center"/>
    </xf>
    <xf numFmtId="172" fontId="6" fillId="35" borderId="23" xfId="46" applyNumberFormat="1" applyFont="1" applyFill="1" applyBorder="1" applyAlignment="1">
      <alignment horizontal="right" vertical="center"/>
    </xf>
    <xf numFmtId="172" fontId="6" fillId="35" borderId="25" xfId="46" applyNumberFormat="1" applyFont="1" applyFill="1" applyBorder="1" applyAlignment="1">
      <alignment horizontal="right" vertical="center"/>
    </xf>
    <xf numFmtId="172" fontId="7" fillId="35" borderId="42" xfId="46" applyNumberFormat="1" applyFont="1" applyFill="1" applyBorder="1" applyAlignment="1">
      <alignment vertical="center"/>
    </xf>
    <xf numFmtId="172" fontId="7" fillId="35" borderId="36" xfId="46" applyNumberFormat="1" applyFont="1" applyFill="1" applyBorder="1" applyAlignment="1">
      <alignment vertical="center"/>
    </xf>
    <xf numFmtId="172" fontId="6" fillId="35" borderId="42" xfId="46" applyNumberFormat="1" applyFont="1" applyFill="1" applyBorder="1" applyAlignment="1">
      <alignment horizontal="right" vertical="center"/>
    </xf>
    <xf numFmtId="172" fontId="6" fillId="35" borderId="36" xfId="46" applyNumberFormat="1" applyFont="1" applyFill="1" applyBorder="1" applyAlignment="1">
      <alignment horizontal="right" vertical="center"/>
    </xf>
    <xf numFmtId="172" fontId="7" fillId="35" borderId="42" xfId="46" applyNumberFormat="1" applyFont="1" applyFill="1" applyBorder="1" applyAlignment="1">
      <alignment horizontal="right" vertical="center"/>
    </xf>
    <xf numFmtId="172" fontId="7" fillId="35" borderId="36" xfId="46" applyNumberFormat="1" applyFont="1" applyFill="1" applyBorder="1" applyAlignment="1">
      <alignment horizontal="right" vertical="center"/>
    </xf>
    <xf numFmtId="166" fontId="6" fillId="35" borderId="42" xfId="46" applyNumberFormat="1" applyFont="1" applyFill="1" applyBorder="1" applyAlignment="1">
      <alignment horizontal="center" vertical="center"/>
    </xf>
    <xf numFmtId="0" fontId="0" fillId="35" borderId="47" xfId="0" applyFill="1" applyBorder="1" applyAlignment="1">
      <alignment/>
    </xf>
    <xf numFmtId="0" fontId="0" fillId="35" borderId="49" xfId="0" applyFill="1" applyBorder="1" applyAlignment="1">
      <alignment/>
    </xf>
    <xf numFmtId="0" fontId="0" fillId="35" borderId="0" xfId="0" applyFill="1" applyBorder="1" applyAlignment="1">
      <alignment/>
    </xf>
    <xf numFmtId="49" fontId="60" fillId="35" borderId="0" xfId="0" applyNumberFormat="1" applyFont="1" applyFill="1" applyBorder="1" applyAlignment="1" quotePrefix="1">
      <alignment horizontal="left" wrapText="1"/>
    </xf>
    <xf numFmtId="49" fontId="84" fillId="34" borderId="0" xfId="0" applyNumberFormat="1" applyFont="1" applyFill="1" applyBorder="1" applyAlignment="1" applyProtection="1">
      <alignment vertical="center"/>
      <protection/>
    </xf>
    <xf numFmtId="49" fontId="84" fillId="34" borderId="0" xfId="0" applyNumberFormat="1" applyFont="1" applyFill="1" applyBorder="1" applyAlignment="1">
      <alignment/>
    </xf>
    <xf numFmtId="49" fontId="85" fillId="34" borderId="0" xfId="0" applyNumberFormat="1" applyFont="1" applyFill="1" applyBorder="1" applyAlignment="1">
      <alignment/>
    </xf>
    <xf numFmtId="49" fontId="85" fillId="35" borderId="0" xfId="0" applyNumberFormat="1" applyFont="1" applyFill="1" applyBorder="1" applyAlignment="1">
      <alignment/>
    </xf>
    <xf numFmtId="49" fontId="16" fillId="35" borderId="0" xfId="0" applyNumberFormat="1" applyFont="1" applyFill="1" applyBorder="1" applyAlignment="1" applyProtection="1">
      <alignment vertical="center"/>
      <protection/>
    </xf>
    <xf numFmtId="49" fontId="6" fillId="35" borderId="0" xfId="0" applyNumberFormat="1" applyFont="1" applyFill="1" applyBorder="1" applyAlignment="1" applyProtection="1">
      <alignment vertical="center"/>
      <protection/>
    </xf>
    <xf numFmtId="49" fontId="60" fillId="35" borderId="0" xfId="0" applyNumberFormat="1" applyFont="1" applyFill="1" applyBorder="1" applyAlignment="1">
      <alignment/>
    </xf>
    <xf numFmtId="49" fontId="6" fillId="35" borderId="0" xfId="0" applyNumberFormat="1" applyFont="1" applyFill="1" applyBorder="1" applyAlignment="1" applyProtection="1">
      <alignment horizontal="left" vertical="center" wrapText="1"/>
      <protection/>
    </xf>
    <xf numFmtId="49" fontId="6" fillId="35" borderId="0" xfId="0" applyNumberFormat="1" applyFont="1" applyFill="1" applyBorder="1" applyAlignment="1" applyProtection="1">
      <alignment vertical="center" wrapText="1"/>
      <protection/>
    </xf>
    <xf numFmtId="49" fontId="6" fillId="35" borderId="0" xfId="0" applyNumberFormat="1" applyFont="1" applyFill="1" applyBorder="1" applyAlignment="1" applyProtection="1">
      <alignment horizontal="left" vertical="center" indent="2"/>
      <protection/>
    </xf>
    <xf numFmtId="49" fontId="60" fillId="35" borderId="0" xfId="0" applyNumberFormat="1" applyFont="1" applyFill="1" applyBorder="1" applyAlignment="1" quotePrefix="1">
      <alignment/>
    </xf>
    <xf numFmtId="49" fontId="60" fillId="35" borderId="0" xfId="0" applyNumberFormat="1" applyFont="1" applyFill="1" applyBorder="1" applyAlignment="1">
      <alignment horizontal="left" wrapText="1"/>
    </xf>
    <xf numFmtId="0" fontId="0" fillId="0" borderId="43" xfId="0" applyBorder="1" applyAlignment="1">
      <alignment/>
    </xf>
    <xf numFmtId="0" fontId="60" fillId="0" borderId="90" xfId="0" applyFont="1" applyBorder="1" applyAlignment="1">
      <alignment/>
    </xf>
    <xf numFmtId="0" fontId="0" fillId="0" borderId="90" xfId="0" applyBorder="1" applyAlignment="1">
      <alignment/>
    </xf>
    <xf numFmtId="0" fontId="6" fillId="30" borderId="27" xfId="0" applyFont="1" applyFill="1" applyBorder="1" applyAlignment="1" applyProtection="1">
      <alignment horizontal="left" vertical="center" indent="1"/>
      <protection locked="0"/>
    </xf>
    <xf numFmtId="172" fontId="6" fillId="30" borderId="71" xfId="46" applyNumberFormat="1" applyFont="1" applyFill="1" applyBorder="1" applyAlignment="1" applyProtection="1">
      <alignment/>
      <protection locked="0"/>
    </xf>
    <xf numFmtId="172" fontId="6" fillId="30" borderId="41" xfId="46" applyNumberFormat="1" applyFont="1" applyFill="1" applyBorder="1" applyAlignment="1" applyProtection="1">
      <alignment/>
      <protection locked="0"/>
    </xf>
    <xf numFmtId="7" fontId="6" fillId="30" borderId="61" xfId="46" applyNumberFormat="1" applyFont="1" applyFill="1" applyBorder="1" applyAlignment="1" applyProtection="1">
      <alignment/>
      <protection locked="0"/>
    </xf>
    <xf numFmtId="7" fontId="6" fillId="30" borderId="62" xfId="46" applyNumberFormat="1" applyFont="1" applyFill="1" applyBorder="1" applyAlignment="1" applyProtection="1">
      <alignment/>
      <protection locked="0"/>
    </xf>
    <xf numFmtId="7" fontId="6" fillId="30" borderId="91" xfId="46" applyNumberFormat="1" applyFont="1" applyFill="1" applyBorder="1" applyAlignment="1" applyProtection="1">
      <alignment/>
      <protection locked="0"/>
    </xf>
    <xf numFmtId="7" fontId="6" fillId="30" borderId="27" xfId="46" applyNumberFormat="1" applyFont="1" applyFill="1" applyBorder="1" applyAlignment="1" applyProtection="1">
      <alignment vertical="center" wrapText="1"/>
      <protection locked="0"/>
    </xf>
    <xf numFmtId="7" fontId="6" fillId="30" borderId="27" xfId="46" applyNumberFormat="1" applyFont="1" applyFill="1" applyBorder="1" applyAlignment="1" applyProtection="1">
      <alignment/>
      <protection locked="0"/>
    </xf>
    <xf numFmtId="7" fontId="6" fillId="30" borderId="27" xfId="46" applyNumberFormat="1" applyFont="1" applyFill="1" applyBorder="1" applyAlignment="1" applyProtection="1">
      <alignment vertical="center"/>
      <protection locked="0"/>
    </xf>
    <xf numFmtId="49" fontId="3" fillId="30" borderId="20" xfId="0" applyNumberFormat="1" applyFont="1" applyFill="1" applyBorder="1" applyAlignment="1" applyProtection="1">
      <alignment vertical="center" wrapText="1"/>
      <protection locked="0"/>
    </xf>
    <xf numFmtId="0" fontId="3" fillId="35" borderId="0" xfId="0" applyFont="1" applyFill="1" applyBorder="1" applyAlignment="1" applyProtection="1">
      <alignment vertical="center"/>
      <protection locked="0"/>
    </xf>
    <xf numFmtId="14" fontId="3" fillId="30" borderId="21" xfId="0" applyNumberFormat="1" applyFont="1" applyFill="1" applyBorder="1" applyAlignment="1" applyProtection="1">
      <alignment vertical="center" wrapText="1"/>
      <protection locked="0"/>
    </xf>
    <xf numFmtId="0" fontId="3" fillId="30" borderId="21" xfId="0" applyFont="1" applyFill="1" applyBorder="1" applyAlignment="1" applyProtection="1">
      <alignment vertical="center" wrapText="1"/>
      <protection locked="0"/>
    </xf>
    <xf numFmtId="0" fontId="3" fillId="30" borderId="22" xfId="0" applyFont="1" applyFill="1" applyBorder="1" applyAlignment="1" applyProtection="1">
      <alignment vertical="center"/>
      <protection locked="0"/>
    </xf>
    <xf numFmtId="0" fontId="3" fillId="30" borderId="20" xfId="0" applyFont="1" applyFill="1" applyBorder="1" applyAlignment="1" applyProtection="1">
      <alignment vertical="center"/>
      <protection locked="0"/>
    </xf>
    <xf numFmtId="172" fontId="6" fillId="30" borderId="71" xfId="46" applyNumberFormat="1" applyFont="1" applyFill="1" applyBorder="1" applyAlignment="1" applyProtection="1">
      <alignment vertical="center" wrapText="1"/>
      <protection locked="0"/>
    </xf>
    <xf numFmtId="172" fontId="6" fillId="30" borderId="79" xfId="46" applyNumberFormat="1" applyFont="1" applyFill="1" applyBorder="1" applyAlignment="1" applyProtection="1">
      <alignment vertical="center" wrapText="1"/>
      <protection locked="0"/>
    </xf>
    <xf numFmtId="172" fontId="6" fillId="30" borderId="41" xfId="46" applyNumberFormat="1" applyFont="1" applyFill="1" applyBorder="1" applyAlignment="1" applyProtection="1">
      <alignment vertical="center" wrapText="1"/>
      <protection locked="0"/>
    </xf>
    <xf numFmtId="7" fontId="6" fillId="30" borderId="73" xfId="46" applyNumberFormat="1" applyFont="1" applyFill="1" applyBorder="1" applyAlignment="1" applyProtection="1">
      <alignment vertical="center"/>
      <protection locked="0"/>
    </xf>
    <xf numFmtId="7" fontId="6" fillId="30" borderId="92" xfId="46" applyNumberFormat="1" applyFont="1" applyFill="1" applyBorder="1" applyAlignment="1" applyProtection="1">
      <alignment vertical="center"/>
      <protection locked="0"/>
    </xf>
    <xf numFmtId="7" fontId="6" fillId="30" borderId="74" xfId="46" applyNumberFormat="1" applyFont="1" applyFill="1" applyBorder="1" applyAlignment="1" applyProtection="1">
      <alignment vertical="center"/>
      <protection locked="0"/>
    </xf>
    <xf numFmtId="7" fontId="6" fillId="30" borderId="93" xfId="46" applyNumberFormat="1" applyFont="1" applyFill="1" applyBorder="1" applyAlignment="1" applyProtection="1">
      <alignment vertical="center"/>
      <protection locked="0"/>
    </xf>
    <xf numFmtId="7" fontId="6" fillId="30" borderId="12" xfId="46" applyNumberFormat="1" applyFont="1" applyFill="1" applyBorder="1" applyAlignment="1" applyProtection="1">
      <alignment vertical="center"/>
      <protection locked="0"/>
    </xf>
    <xf numFmtId="49" fontId="6" fillId="35" borderId="0" xfId="0" applyNumberFormat="1" applyFont="1" applyFill="1" applyBorder="1" applyAlignment="1" applyProtection="1" quotePrefix="1">
      <alignment vertical="center"/>
      <protection/>
    </xf>
    <xf numFmtId="49" fontId="17" fillId="35" borderId="0" xfId="0" applyNumberFormat="1" applyFont="1" applyFill="1" applyBorder="1" applyAlignment="1" applyProtection="1">
      <alignment vertical="center" wrapText="1"/>
      <protection/>
    </xf>
    <xf numFmtId="166" fontId="7" fillId="35" borderId="43" xfId="46" applyNumberFormat="1" applyFont="1" applyFill="1" applyBorder="1" applyAlignment="1">
      <alignment horizontal="center" wrapText="1"/>
    </xf>
    <xf numFmtId="0" fontId="17" fillId="35" borderId="0" xfId="0" applyFont="1" applyFill="1" applyBorder="1" applyAlignment="1">
      <alignment horizontal="left" vertical="top" wrapText="1"/>
    </xf>
    <xf numFmtId="44" fontId="6" fillId="35" borderId="94" xfId="46" applyFont="1" applyFill="1" applyBorder="1" applyAlignment="1">
      <alignment horizontal="center"/>
    </xf>
    <xf numFmtId="44" fontId="7" fillId="35" borderId="95" xfId="46" applyFont="1" applyFill="1" applyBorder="1" applyAlignment="1">
      <alignment horizontal="center" vertical="center" wrapText="1"/>
    </xf>
    <xf numFmtId="44" fontId="7" fillId="35" borderId="23" xfId="46" applyFont="1" applyFill="1" applyBorder="1" applyAlignment="1">
      <alignment horizontal="center" vertical="center" wrapText="1"/>
    </xf>
    <xf numFmtId="44" fontId="7" fillId="35" borderId="24" xfId="46" applyFont="1" applyFill="1" applyBorder="1" applyAlignment="1">
      <alignment horizontal="center" vertical="center" wrapText="1"/>
    </xf>
    <xf numFmtId="44" fontId="7" fillId="35" borderId="25" xfId="46" applyFont="1" applyFill="1" applyBorder="1" applyAlignment="1">
      <alignment horizontal="center" vertical="center" wrapText="1"/>
    </xf>
    <xf numFmtId="7" fontId="6" fillId="35" borderId="93" xfId="46" applyNumberFormat="1" applyFont="1" applyFill="1" applyBorder="1" applyAlignment="1" applyProtection="1">
      <alignment vertical="center"/>
      <protection/>
    </xf>
    <xf numFmtId="7" fontId="6" fillId="35" borderId="12" xfId="46" applyNumberFormat="1" applyFont="1" applyFill="1" applyBorder="1" applyAlignment="1" applyProtection="1">
      <alignment vertical="center"/>
      <protection/>
    </xf>
    <xf numFmtId="0" fontId="7" fillId="35" borderId="66" xfId="46" applyNumberFormat="1" applyFont="1" applyFill="1" applyBorder="1" applyAlignment="1">
      <alignment horizontal="left" vertical="center" wrapText="1"/>
    </xf>
    <xf numFmtId="44" fontId="6" fillId="35" borderId="67" xfId="46" applyFont="1" applyFill="1" applyBorder="1" applyAlignment="1">
      <alignment horizontal="left" vertical="center" wrapText="1"/>
    </xf>
    <xf numFmtId="7" fontId="6" fillId="30" borderId="96" xfId="46" applyNumberFormat="1" applyFont="1" applyFill="1" applyBorder="1" applyAlignment="1" applyProtection="1">
      <alignment vertical="center"/>
      <protection locked="0"/>
    </xf>
    <xf numFmtId="7" fontId="6" fillId="30" borderId="89" xfId="46" applyNumberFormat="1" applyFont="1" applyFill="1" applyBorder="1" applyAlignment="1" applyProtection="1">
      <alignment vertical="center"/>
      <protection locked="0"/>
    </xf>
    <xf numFmtId="7" fontId="6" fillId="35" borderId="67" xfId="46" applyNumberFormat="1" applyFont="1" applyFill="1" applyBorder="1" applyAlignment="1">
      <alignment vertical="center"/>
    </xf>
    <xf numFmtId="7" fontId="6" fillId="35" borderId="96" xfId="46" applyNumberFormat="1" applyFont="1" applyFill="1" applyBorder="1" applyAlignment="1" applyProtection="1">
      <alignment vertical="center"/>
      <protection/>
    </xf>
    <xf numFmtId="7" fontId="6" fillId="35" borderId="89" xfId="46" applyNumberFormat="1" applyFont="1" applyFill="1" applyBorder="1" applyAlignment="1" applyProtection="1">
      <alignment vertical="center"/>
      <protection/>
    </xf>
    <xf numFmtId="7" fontId="6" fillId="35" borderId="73" xfId="46" applyNumberFormat="1" applyFont="1" applyFill="1" applyBorder="1" applyAlignment="1" applyProtection="1">
      <alignment vertical="center"/>
      <protection/>
    </xf>
    <xf numFmtId="7" fontId="6" fillId="35" borderId="27" xfId="46" applyNumberFormat="1" applyFont="1" applyFill="1" applyBorder="1" applyAlignment="1" applyProtection="1">
      <alignment vertical="center"/>
      <protection/>
    </xf>
    <xf numFmtId="7" fontId="6" fillId="35" borderId="92" xfId="46" applyNumberFormat="1" applyFont="1" applyFill="1" applyBorder="1" applyAlignment="1" applyProtection="1">
      <alignment vertical="center"/>
      <protection/>
    </xf>
    <xf numFmtId="7" fontId="6" fillId="35" borderId="74" xfId="46" applyNumberFormat="1" applyFont="1" applyFill="1" applyBorder="1" applyAlignment="1" applyProtection="1">
      <alignment vertical="center"/>
      <protection/>
    </xf>
    <xf numFmtId="0" fontId="3" fillId="35" borderId="0" xfId="46" applyNumberFormat="1" applyFont="1" applyFill="1" applyBorder="1" applyAlignment="1">
      <alignment horizontal="left" vertical="center"/>
    </xf>
    <xf numFmtId="44" fontId="3" fillId="35" borderId="0" xfId="46" applyFont="1" applyFill="1" applyBorder="1" applyAlignment="1">
      <alignment horizontal="left" vertical="center"/>
    </xf>
    <xf numFmtId="0" fontId="3" fillId="35" borderId="0" xfId="46" applyNumberFormat="1" applyFont="1" applyFill="1" applyBorder="1" applyAlignment="1">
      <alignment/>
    </xf>
    <xf numFmtId="0" fontId="3" fillId="35" borderId="50" xfId="0" applyFont="1" applyFill="1" applyBorder="1" applyAlignment="1">
      <alignment/>
    </xf>
    <xf numFmtId="44" fontId="62" fillId="0" borderId="0" xfId="46" applyFont="1" applyBorder="1" applyAlignment="1">
      <alignment/>
    </xf>
    <xf numFmtId="0" fontId="62" fillId="0" borderId="0" xfId="46" applyNumberFormat="1" applyFont="1" applyBorder="1" applyAlignment="1">
      <alignment/>
    </xf>
    <xf numFmtId="0" fontId="7" fillId="35" borderId="11" xfId="0" applyFont="1" applyFill="1" applyBorder="1" applyAlignment="1">
      <alignment horizontal="center" vertical="center" wrapText="1"/>
    </xf>
    <xf numFmtId="7" fontId="6" fillId="30" borderId="27" xfId="46" applyNumberFormat="1" applyFont="1" applyFill="1" applyBorder="1" applyAlignment="1" applyProtection="1">
      <alignment horizontal="right" vertical="center"/>
      <protection locked="0"/>
    </xf>
    <xf numFmtId="7" fontId="6" fillId="35" borderId="27" xfId="46" applyNumberFormat="1" applyFont="1" applyFill="1" applyBorder="1" applyAlignment="1">
      <alignment horizontal="right" vertical="center"/>
    </xf>
    <xf numFmtId="168" fontId="6" fillId="35" borderId="27" xfId="61" applyNumberFormat="1" applyFont="1" applyFill="1" applyBorder="1" applyAlignment="1">
      <alignment horizontal="right" vertical="center"/>
    </xf>
    <xf numFmtId="0" fontId="6" fillId="35" borderId="27" xfId="0" applyFont="1" applyFill="1" applyBorder="1" applyAlignment="1">
      <alignment horizontal="left" vertical="center" wrapText="1"/>
    </xf>
    <xf numFmtId="0" fontId="6" fillId="35" borderId="27" xfId="55" applyFont="1" applyFill="1" applyBorder="1" applyAlignment="1">
      <alignment horizontal="left" vertical="center" wrapText="1"/>
      <protection/>
    </xf>
    <xf numFmtId="172" fontId="7" fillId="35" borderId="41" xfId="46" applyNumberFormat="1" applyFont="1" applyFill="1" applyBorder="1" applyAlignment="1" applyProtection="1">
      <alignment vertical="center" wrapText="1"/>
      <protection/>
    </xf>
    <xf numFmtId="172" fontId="6" fillId="30" borderId="40" xfId="46" applyNumberFormat="1" applyFont="1" applyFill="1" applyBorder="1" applyAlignment="1" applyProtection="1">
      <alignment vertical="center" wrapText="1"/>
      <protection locked="0"/>
    </xf>
    <xf numFmtId="172" fontId="6" fillId="30" borderId="40" xfId="46" applyNumberFormat="1" applyFont="1" applyFill="1" applyBorder="1" applyAlignment="1">
      <alignment vertical="center" wrapText="1"/>
    </xf>
    <xf numFmtId="172" fontId="6" fillId="30" borderId="97" xfId="46" applyNumberFormat="1" applyFont="1" applyFill="1" applyBorder="1" applyAlignment="1" applyProtection="1">
      <alignment vertical="center" wrapText="1"/>
      <protection locked="0"/>
    </xf>
    <xf numFmtId="172" fontId="6" fillId="30" borderId="97" xfId="46" applyNumberFormat="1" applyFont="1" applyFill="1" applyBorder="1" applyAlignment="1">
      <alignment vertical="center" wrapText="1"/>
    </xf>
    <xf numFmtId="0" fontId="7" fillId="35" borderId="66" xfId="0" applyFont="1" applyFill="1" applyBorder="1" applyAlignment="1">
      <alignment horizontal="center" vertical="center" wrapText="1"/>
    </xf>
    <xf numFmtId="0" fontId="6" fillId="35" borderId="98" xfId="0" applyFont="1" applyFill="1" applyBorder="1" applyAlignment="1">
      <alignment vertical="center" wrapText="1"/>
    </xf>
    <xf numFmtId="172" fontId="6" fillId="35" borderId="40" xfId="46" applyNumberFormat="1" applyFont="1" applyFill="1" applyBorder="1" applyAlignment="1">
      <alignment vertical="center" wrapText="1"/>
    </xf>
    <xf numFmtId="0" fontId="7" fillId="35" borderId="76" xfId="0" applyFont="1" applyFill="1" applyBorder="1" applyAlignment="1">
      <alignment horizontal="center" vertical="center" wrapText="1"/>
    </xf>
    <xf numFmtId="0" fontId="6" fillId="35" borderId="99" xfId="0" applyFont="1" applyFill="1" applyBorder="1" applyAlignment="1">
      <alignment vertical="center" wrapText="1"/>
    </xf>
    <xf numFmtId="172" fontId="6" fillId="35" borderId="97" xfId="46" applyNumberFormat="1" applyFont="1" applyFill="1" applyBorder="1" applyAlignment="1">
      <alignment vertical="center" wrapText="1"/>
    </xf>
    <xf numFmtId="0" fontId="7" fillId="35" borderId="0" xfId="0" applyFont="1" applyFill="1" applyAlignment="1">
      <alignment vertical="center" wrapText="1"/>
    </xf>
    <xf numFmtId="0" fontId="3" fillId="35" borderId="0" xfId="0" applyFont="1" applyFill="1" applyAlignment="1" quotePrefix="1">
      <alignment/>
    </xf>
    <xf numFmtId="172" fontId="7" fillId="35" borderId="39" xfId="46" applyNumberFormat="1" applyFont="1" applyFill="1" applyBorder="1" applyAlignment="1" applyProtection="1">
      <alignment horizontal="center" vertical="center" wrapText="1"/>
      <protection/>
    </xf>
    <xf numFmtId="172" fontId="7" fillId="35" borderId="44" xfId="46" applyNumberFormat="1" applyFont="1" applyFill="1" applyBorder="1" applyAlignment="1" applyProtection="1">
      <alignment horizontal="center" vertical="center" wrapText="1"/>
      <protection/>
    </xf>
    <xf numFmtId="44" fontId="6" fillId="0" borderId="0" xfId="46" applyFont="1" applyFill="1" applyAlignment="1">
      <alignment/>
    </xf>
    <xf numFmtId="0" fontId="6" fillId="35" borderId="27" xfId="0" applyFont="1" applyFill="1" applyBorder="1" applyAlignment="1">
      <alignment vertical="center" wrapText="1"/>
    </xf>
    <xf numFmtId="0" fontId="0" fillId="38" borderId="0" xfId="0" applyFill="1" applyAlignment="1">
      <alignment/>
    </xf>
    <xf numFmtId="49" fontId="6" fillId="35" borderId="0" xfId="0" applyNumberFormat="1" applyFont="1" applyFill="1" applyBorder="1" applyAlignment="1">
      <alignment/>
    </xf>
    <xf numFmtId="0" fontId="60" fillId="35" borderId="0" xfId="0" applyFont="1" applyFill="1" applyBorder="1" applyAlignment="1">
      <alignment horizontal="left" wrapText="1"/>
    </xf>
    <xf numFmtId="0" fontId="60" fillId="0" borderId="0" xfId="0" applyFont="1" applyAlignment="1">
      <alignment horizontal="center" vertical="center"/>
    </xf>
    <xf numFmtId="0" fontId="85" fillId="0" borderId="0" xfId="0" applyFont="1" applyAlignment="1">
      <alignment horizontal="center" vertical="center"/>
    </xf>
    <xf numFmtId="0" fontId="85" fillId="35" borderId="30" xfId="0" applyFont="1" applyFill="1" applyBorder="1" applyAlignment="1">
      <alignment/>
    </xf>
    <xf numFmtId="0" fontId="75" fillId="0" borderId="0" xfId="0" applyFont="1" applyAlignment="1">
      <alignment wrapText="1"/>
    </xf>
    <xf numFmtId="0" fontId="0" fillId="0" borderId="0" xfId="0" applyAlignment="1">
      <alignment horizontal="center" vertical="center"/>
    </xf>
    <xf numFmtId="0" fontId="6" fillId="35" borderId="49" xfId="0" applyFont="1" applyFill="1" applyBorder="1" applyAlignment="1">
      <alignment/>
    </xf>
    <xf numFmtId="0" fontId="75" fillId="39" borderId="43" xfId="0" applyFont="1" applyFill="1" applyBorder="1" applyAlignment="1">
      <alignment horizontal="center"/>
    </xf>
    <xf numFmtId="0" fontId="75" fillId="39" borderId="90" xfId="0" applyFont="1" applyFill="1" applyBorder="1" applyAlignment="1">
      <alignment horizontal="center"/>
    </xf>
    <xf numFmtId="0" fontId="75" fillId="39" borderId="44" xfId="0" applyFont="1" applyFill="1" applyBorder="1" applyAlignment="1">
      <alignment horizontal="center"/>
    </xf>
    <xf numFmtId="0" fontId="76" fillId="33" borderId="0" xfId="0" applyFont="1" applyFill="1" applyAlignment="1">
      <alignment wrapText="1"/>
    </xf>
    <xf numFmtId="0" fontId="61" fillId="33" borderId="0" xfId="0" applyFont="1" applyFill="1" applyAlignment="1">
      <alignment horizontal="center" vertical="center"/>
    </xf>
    <xf numFmtId="0" fontId="84" fillId="33" borderId="0" xfId="0" applyFont="1" applyFill="1" applyAlignment="1">
      <alignment horizontal="center" vertical="center"/>
    </xf>
    <xf numFmtId="0" fontId="60" fillId="35" borderId="100" xfId="0" applyFont="1" applyFill="1" applyBorder="1" applyAlignment="1">
      <alignment horizontal="left" vertical="center" indent="1"/>
    </xf>
    <xf numFmtId="0" fontId="60" fillId="35" borderId="94" xfId="0" applyFont="1" applyFill="1" applyBorder="1" applyAlignment="1">
      <alignment horizontal="left" vertical="center" indent="1"/>
    </xf>
    <xf numFmtId="0" fontId="60" fillId="39" borderId="94" xfId="0" applyFont="1" applyFill="1" applyBorder="1" applyAlignment="1">
      <alignment horizontal="left" vertical="center" indent="1"/>
    </xf>
    <xf numFmtId="0" fontId="60" fillId="35" borderId="101" xfId="0" applyFont="1" applyFill="1" applyBorder="1" applyAlignment="1">
      <alignment horizontal="left" vertical="center" wrapText="1" indent="1"/>
    </xf>
    <xf numFmtId="0" fontId="60" fillId="35" borderId="102" xfId="0" applyFont="1" applyFill="1" applyBorder="1" applyAlignment="1">
      <alignment horizontal="left" vertical="center" indent="1"/>
    </xf>
    <xf numFmtId="0" fontId="60" fillId="35" borderId="72" xfId="0" applyFont="1" applyFill="1" applyBorder="1" applyAlignment="1">
      <alignment horizontal="left" vertical="center" indent="1"/>
    </xf>
    <xf numFmtId="0" fontId="60" fillId="39" borderId="72" xfId="0" applyFont="1" applyFill="1" applyBorder="1" applyAlignment="1">
      <alignment horizontal="left" vertical="center" wrapText="1" indent="1"/>
    </xf>
    <xf numFmtId="0" fontId="60" fillId="35" borderId="103" xfId="0" applyFont="1" applyFill="1" applyBorder="1" applyAlignment="1">
      <alignment horizontal="left" vertical="center" wrapText="1" indent="1"/>
    </xf>
    <xf numFmtId="0" fontId="61" fillId="0" borderId="0" xfId="0" applyFont="1" applyAlignment="1">
      <alignment/>
    </xf>
    <xf numFmtId="0" fontId="60" fillId="35" borderId="102" xfId="0" applyFont="1" applyFill="1" applyBorder="1" applyAlignment="1">
      <alignment horizontal="left" vertical="center" wrapText="1" indent="1"/>
    </xf>
    <xf numFmtId="0" fontId="60" fillId="39" borderId="72" xfId="0" applyFont="1" applyFill="1" applyBorder="1" applyAlignment="1">
      <alignment horizontal="left" vertical="center" indent="1"/>
    </xf>
    <xf numFmtId="0" fontId="75" fillId="35" borderId="70" xfId="0" applyFont="1" applyFill="1" applyBorder="1" applyAlignment="1">
      <alignment vertical="center" wrapText="1"/>
    </xf>
    <xf numFmtId="4" fontId="86" fillId="35" borderId="104" xfId="0" applyNumberFormat="1" applyFont="1" applyFill="1" applyBorder="1" applyAlignment="1">
      <alignment vertical="center" wrapText="1"/>
    </xf>
    <xf numFmtId="0" fontId="60" fillId="35" borderId="72" xfId="0" applyFont="1" applyFill="1" applyBorder="1" applyAlignment="1">
      <alignment horizontal="left" vertical="center" wrapText="1" indent="1"/>
    </xf>
    <xf numFmtId="0" fontId="60" fillId="39" borderId="72" xfId="0" applyNumberFormat="1" applyFont="1" applyFill="1" applyBorder="1" applyAlignment="1">
      <alignment horizontal="left" vertical="center" indent="1"/>
    </xf>
    <xf numFmtId="0" fontId="75" fillId="35" borderId="105" xfId="0" applyFont="1" applyFill="1" applyBorder="1" applyAlignment="1">
      <alignment vertical="center" wrapText="1"/>
    </xf>
    <xf numFmtId="0" fontId="75" fillId="35" borderId="0" xfId="0" applyFont="1" applyFill="1" applyBorder="1" applyAlignment="1">
      <alignment vertical="center" wrapText="1"/>
    </xf>
    <xf numFmtId="49" fontId="85" fillId="0" borderId="0" xfId="0" applyNumberFormat="1" applyFont="1" applyAlignment="1">
      <alignment horizontal="center" vertical="center"/>
    </xf>
    <xf numFmtId="14" fontId="60" fillId="39" borderId="72" xfId="0" applyNumberFormat="1" applyFont="1" applyFill="1" applyBorder="1" applyAlignment="1">
      <alignment horizontal="left" vertical="center" indent="1"/>
    </xf>
    <xf numFmtId="0" fontId="60" fillId="35" borderId="103" xfId="0" applyFont="1" applyFill="1" applyBorder="1" applyAlignment="1">
      <alignment horizontal="left" vertical="center" indent="1"/>
    </xf>
    <xf numFmtId="0" fontId="60" fillId="35" borderId="55" xfId="0" applyFont="1" applyFill="1" applyBorder="1" applyAlignment="1">
      <alignment horizontal="left" vertical="center" wrapText="1"/>
    </xf>
    <xf numFmtId="1" fontId="75" fillId="35" borderId="0" xfId="44" applyNumberFormat="1" applyFont="1" applyFill="1" applyBorder="1" applyAlignment="1">
      <alignment horizontal="center" vertical="center" wrapText="1"/>
    </xf>
    <xf numFmtId="1" fontId="85" fillId="0" borderId="0" xfId="0" applyNumberFormat="1" applyFont="1" applyAlignment="1">
      <alignment horizontal="center" vertical="center"/>
    </xf>
    <xf numFmtId="0" fontId="82" fillId="0" borderId="0" xfId="0" applyFont="1" applyAlignment="1">
      <alignment/>
    </xf>
    <xf numFmtId="0" fontId="60" fillId="35" borderId="0" xfId="0" applyFont="1" applyFill="1" applyBorder="1" applyAlignment="1">
      <alignment horizontal="left" vertical="center" wrapText="1" indent="1"/>
    </xf>
    <xf numFmtId="172" fontId="60" fillId="35" borderId="0" xfId="46" applyNumberFormat="1" applyFont="1" applyFill="1" applyBorder="1" applyAlignment="1">
      <alignment horizontal="center" vertical="center"/>
    </xf>
    <xf numFmtId="172" fontId="60" fillId="0" borderId="0" xfId="46" applyNumberFormat="1" applyFont="1" applyAlignment="1">
      <alignment horizontal="center" vertical="center"/>
    </xf>
    <xf numFmtId="172" fontId="85" fillId="0" borderId="0" xfId="46" applyNumberFormat="1" applyFont="1" applyAlignment="1">
      <alignment horizontal="center" vertical="center"/>
    </xf>
    <xf numFmtId="168" fontId="60" fillId="35" borderId="0" xfId="61" applyNumberFormat="1" applyFont="1" applyFill="1" applyBorder="1" applyAlignment="1">
      <alignment horizontal="center" vertical="center"/>
    </xf>
    <xf numFmtId="168" fontId="60" fillId="0" borderId="0" xfId="61" applyNumberFormat="1" applyFont="1" applyAlignment="1">
      <alignment horizontal="center" vertical="center"/>
    </xf>
    <xf numFmtId="168" fontId="85" fillId="0" borderId="0" xfId="61" applyNumberFormat="1" applyFont="1" applyAlignment="1">
      <alignment horizontal="center" vertical="center"/>
    </xf>
    <xf numFmtId="0" fontId="60" fillId="39" borderId="72" xfId="0" applyNumberFormat="1" applyFont="1" applyFill="1" applyBorder="1" applyAlignment="1">
      <alignment horizontal="left" vertical="center" wrapText="1" indent="1"/>
    </xf>
    <xf numFmtId="172" fontId="60" fillId="35" borderId="0" xfId="0" applyNumberFormat="1" applyFont="1" applyFill="1" applyBorder="1" applyAlignment="1">
      <alignment horizontal="center" vertical="center"/>
    </xf>
    <xf numFmtId="172" fontId="60" fillId="0" borderId="0" xfId="0" applyNumberFormat="1" applyFont="1" applyAlignment="1">
      <alignment horizontal="center" vertical="center"/>
    </xf>
    <xf numFmtId="172" fontId="85" fillId="0" borderId="0" xfId="0" applyNumberFormat="1" applyFont="1" applyAlignment="1">
      <alignment horizontal="center" vertical="center"/>
    </xf>
    <xf numFmtId="4" fontId="60" fillId="39" borderId="72" xfId="0" applyNumberFormat="1" applyFont="1" applyFill="1" applyBorder="1" applyAlignment="1">
      <alignment horizontal="left" vertical="center" indent="1"/>
    </xf>
    <xf numFmtId="0" fontId="60" fillId="35" borderId="55" xfId="0" applyFont="1" applyFill="1" applyBorder="1" applyAlignment="1">
      <alignment vertical="center" wrapText="1"/>
    </xf>
    <xf numFmtId="172" fontId="60" fillId="0" borderId="0" xfId="44" applyNumberFormat="1" applyFont="1" applyAlignment="1">
      <alignment horizontal="center" vertical="center"/>
    </xf>
    <xf numFmtId="172" fontId="85" fillId="0" borderId="0" xfId="44" applyNumberFormat="1" applyFont="1" applyAlignment="1">
      <alignment horizontal="center" vertical="center"/>
    </xf>
    <xf numFmtId="4" fontId="60" fillId="39" borderId="72" xfId="0" applyNumberFormat="1" applyFont="1" applyFill="1" applyBorder="1" applyAlignment="1">
      <alignment horizontal="left" vertical="center" wrapText="1" indent="1"/>
    </xf>
    <xf numFmtId="0" fontId="60" fillId="35" borderId="28" xfId="0" applyFont="1" applyFill="1" applyBorder="1" applyAlignment="1">
      <alignment horizontal="left" vertical="center" wrapText="1" indent="1"/>
    </xf>
    <xf numFmtId="7" fontId="60" fillId="39" borderId="72" xfId="0" applyNumberFormat="1" applyFont="1" applyFill="1" applyBorder="1" applyAlignment="1">
      <alignment horizontal="left" vertical="center" indent="1"/>
    </xf>
    <xf numFmtId="0" fontId="60" fillId="35" borderId="69" xfId="0" applyFont="1" applyFill="1" applyBorder="1" applyAlignment="1">
      <alignment horizontal="left" vertical="center" wrapText="1" indent="1"/>
    </xf>
    <xf numFmtId="0" fontId="60" fillId="35" borderId="106" xfId="0" applyFont="1" applyFill="1" applyBorder="1" applyAlignment="1">
      <alignment horizontal="left" vertical="center" wrapText="1" indent="1"/>
    </xf>
    <xf numFmtId="7" fontId="60" fillId="39" borderId="106" xfId="0" applyNumberFormat="1" applyFont="1" applyFill="1" applyBorder="1" applyAlignment="1">
      <alignment horizontal="left" vertical="center" indent="1"/>
    </xf>
    <xf numFmtId="4" fontId="60" fillId="39" borderId="29" xfId="0" applyNumberFormat="1" applyFont="1" applyFill="1" applyBorder="1" applyAlignment="1">
      <alignment horizontal="left" vertical="center" indent="1"/>
    </xf>
    <xf numFmtId="0" fontId="60" fillId="35" borderId="107" xfId="0" applyFont="1" applyFill="1" applyBorder="1" applyAlignment="1">
      <alignment horizontal="left" vertical="center" wrapText="1" indent="1"/>
    </xf>
    <xf numFmtId="0" fontId="60" fillId="35" borderId="50" xfId="0" applyFont="1" applyFill="1" applyBorder="1" applyAlignment="1">
      <alignment/>
    </xf>
    <xf numFmtId="0" fontId="60" fillId="35" borderId="90" xfId="0" applyFont="1" applyFill="1" applyBorder="1" applyAlignment="1">
      <alignment/>
    </xf>
    <xf numFmtId="0" fontId="60" fillId="35" borderId="31" xfId="0" applyFont="1" applyFill="1" applyBorder="1" applyAlignment="1">
      <alignment/>
    </xf>
    <xf numFmtId="0" fontId="85" fillId="0" borderId="0" xfId="0" applyFont="1" applyAlignment="1">
      <alignment/>
    </xf>
    <xf numFmtId="0" fontId="60" fillId="30" borderId="72" xfId="0" applyFont="1" applyFill="1" applyBorder="1" applyAlignment="1">
      <alignment horizontal="left" vertical="center" wrapText="1" indent="1"/>
    </xf>
    <xf numFmtId="0" fontId="60" fillId="30" borderId="72" xfId="0" applyFont="1" applyFill="1" applyBorder="1" applyAlignment="1" applyProtection="1">
      <alignment horizontal="left" vertical="center" wrapText="1" indent="1"/>
      <protection locked="0"/>
    </xf>
    <xf numFmtId="0" fontId="60" fillId="30" borderId="72" xfId="0" applyFont="1" applyFill="1" applyBorder="1" applyAlignment="1" applyProtection="1">
      <alignment horizontal="left" vertical="center" indent="1"/>
      <protection locked="0"/>
    </xf>
    <xf numFmtId="0" fontId="87" fillId="35" borderId="49" xfId="0" applyFont="1" applyFill="1" applyBorder="1" applyAlignment="1">
      <alignment/>
    </xf>
    <xf numFmtId="0" fontId="87" fillId="35" borderId="0" xfId="0" applyFont="1" applyFill="1" applyBorder="1" applyAlignment="1">
      <alignment/>
    </xf>
    <xf numFmtId="0" fontId="87" fillId="0" borderId="0" xfId="0" applyFont="1" applyFill="1" applyBorder="1" applyAlignment="1">
      <alignment/>
    </xf>
    <xf numFmtId="0" fontId="60" fillId="0" borderId="0" xfId="0" applyFont="1" applyFill="1" applyAlignment="1">
      <alignment/>
    </xf>
    <xf numFmtId="0" fontId="60" fillId="0" borderId="0" xfId="0" applyFont="1" applyFill="1" applyAlignment="1">
      <alignment horizontal="center" vertical="center"/>
    </xf>
    <xf numFmtId="0" fontId="87" fillId="35" borderId="30" xfId="0" applyFont="1" applyFill="1" applyBorder="1" applyAlignment="1">
      <alignment/>
    </xf>
    <xf numFmtId="0" fontId="75" fillId="35" borderId="47" xfId="0" applyFont="1" applyFill="1" applyBorder="1" applyAlignment="1">
      <alignment vertical="center"/>
    </xf>
    <xf numFmtId="168" fontId="60" fillId="35" borderId="28" xfId="61" applyNumberFormat="1" applyFont="1" applyFill="1" applyBorder="1" applyAlignment="1">
      <alignment horizontal="center" vertical="center"/>
    </xf>
    <xf numFmtId="0" fontId="60" fillId="35" borderId="76" xfId="0" applyFont="1" applyFill="1" applyBorder="1" applyAlignment="1">
      <alignment vertical="center" wrapText="1"/>
    </xf>
    <xf numFmtId="0" fontId="6" fillId="35" borderId="103" xfId="0" applyFont="1" applyFill="1" applyBorder="1" applyAlignment="1">
      <alignment horizontal="left" vertical="center" wrapText="1" indent="1"/>
    </xf>
    <xf numFmtId="172" fontId="60" fillId="39" borderId="72" xfId="44" applyNumberFormat="1" applyFont="1" applyFill="1" applyBorder="1" applyAlignment="1">
      <alignment horizontal="left" vertical="center" indent="1"/>
    </xf>
    <xf numFmtId="172" fontId="60" fillId="39" borderId="72" xfId="44" applyNumberFormat="1" applyFont="1" applyFill="1" applyBorder="1" applyAlignment="1">
      <alignment horizontal="left" vertical="center" wrapText="1" indent="1"/>
    </xf>
    <xf numFmtId="168" fontId="60" fillId="39" borderId="72" xfId="61" applyNumberFormat="1" applyFont="1" applyFill="1" applyBorder="1" applyAlignment="1">
      <alignment horizontal="left" vertical="center" indent="1"/>
    </xf>
    <xf numFmtId="49" fontId="75" fillId="35" borderId="0" xfId="0" applyNumberFormat="1" applyFont="1" applyFill="1" applyBorder="1" applyAlignment="1">
      <alignment vertical="center" wrapText="1"/>
    </xf>
    <xf numFmtId="49" fontId="75" fillId="35" borderId="0" xfId="0" applyNumberFormat="1" applyFont="1" applyFill="1" applyBorder="1" applyAlignment="1">
      <alignment horizontal="center" vertical="center" wrapText="1"/>
    </xf>
    <xf numFmtId="172" fontId="60" fillId="0" borderId="0" xfId="61" applyNumberFormat="1" applyFont="1" applyAlignment="1">
      <alignment horizontal="center" vertical="center"/>
    </xf>
    <xf numFmtId="172" fontId="85" fillId="0" borderId="0" xfId="61" applyNumberFormat="1" applyFont="1" applyAlignment="1">
      <alignment horizontal="center" vertical="center"/>
    </xf>
    <xf numFmtId="168" fontId="60" fillId="0" borderId="0" xfId="0" applyNumberFormat="1" applyFont="1" applyAlignment="1">
      <alignment horizontal="center" vertical="center"/>
    </xf>
    <xf numFmtId="168" fontId="85" fillId="0" borderId="0" xfId="0" applyNumberFormat="1" applyFont="1" applyAlignment="1">
      <alignment horizontal="center" vertical="center"/>
    </xf>
    <xf numFmtId="49" fontId="3" fillId="30" borderId="86" xfId="0" applyNumberFormat="1" applyFont="1" applyFill="1" applyBorder="1" applyAlignment="1">
      <alignment vertical="center" wrapText="1"/>
    </xf>
    <xf numFmtId="49" fontId="75" fillId="0" borderId="0" xfId="0" applyNumberFormat="1" applyFont="1" applyAlignment="1">
      <alignment horizontal="center" vertical="center"/>
    </xf>
    <xf numFmtId="49" fontId="88" fillId="0" borderId="0" xfId="0" applyNumberFormat="1" applyFont="1" applyAlignment="1">
      <alignment horizontal="center" vertical="center"/>
    </xf>
    <xf numFmtId="1" fontId="75" fillId="0" borderId="0" xfId="0" applyNumberFormat="1" applyFont="1" applyAlignment="1">
      <alignment horizontal="center" vertical="center"/>
    </xf>
    <xf numFmtId="1" fontId="88" fillId="0" borderId="0" xfId="0" applyNumberFormat="1" applyFont="1" applyAlignment="1">
      <alignment horizontal="center" vertical="center"/>
    </xf>
    <xf numFmtId="49" fontId="3" fillId="35" borderId="83" xfId="0" applyNumberFormat="1" applyFont="1" applyFill="1" applyBorder="1" applyAlignment="1">
      <alignment vertical="center" wrapText="1"/>
    </xf>
    <xf numFmtId="49" fontId="0" fillId="0" borderId="0" xfId="0" applyNumberFormat="1" applyAlignment="1" applyProtection="1">
      <alignment/>
      <protection/>
    </xf>
    <xf numFmtId="0" fontId="1" fillId="35" borderId="37" xfId="0" applyFont="1" applyFill="1" applyBorder="1" applyAlignment="1">
      <alignment horizontal="left"/>
    </xf>
    <xf numFmtId="0" fontId="1" fillId="35" borderId="38" xfId="0" applyFont="1" applyFill="1" applyBorder="1" applyAlignment="1">
      <alignment horizontal="right"/>
    </xf>
    <xf numFmtId="0" fontId="62" fillId="35" borderId="70" xfId="0" applyFont="1" applyFill="1" applyBorder="1" applyAlignment="1">
      <alignment/>
    </xf>
    <xf numFmtId="0" fontId="76" fillId="34" borderId="0" xfId="0" applyFont="1" applyFill="1" applyBorder="1" applyAlignment="1" applyProtection="1">
      <alignment horizontal="left" vertical="center" wrapText="1"/>
      <protection/>
    </xf>
    <xf numFmtId="0" fontId="60" fillId="35" borderId="0" xfId="0" applyFont="1" applyFill="1" applyBorder="1" applyAlignment="1">
      <alignment horizontal="left" vertical="top" wrapText="1"/>
    </xf>
    <xf numFmtId="0" fontId="60" fillId="35" borderId="0" xfId="0" applyFont="1" applyFill="1" applyBorder="1" applyAlignment="1">
      <alignment horizontal="left" wrapText="1"/>
    </xf>
    <xf numFmtId="0" fontId="60" fillId="35" borderId="0" xfId="0" applyFont="1" applyFill="1" applyAlignment="1">
      <alignment horizontal="left" wrapText="1"/>
    </xf>
    <xf numFmtId="0" fontId="76" fillId="34" borderId="0" xfId="0" applyFont="1" applyFill="1" applyBorder="1" applyAlignment="1" applyProtection="1">
      <alignment horizontal="left" vertical="center"/>
      <protection/>
    </xf>
    <xf numFmtId="0" fontId="6" fillId="35" borderId="0" xfId="0" applyFont="1" applyFill="1" applyAlignment="1">
      <alignment horizontal="left" wrapText="1"/>
    </xf>
    <xf numFmtId="0" fontId="81" fillId="34" borderId="43" xfId="0" applyFont="1" applyFill="1" applyBorder="1" applyAlignment="1" applyProtection="1">
      <alignment horizontal="center" vertical="center" wrapText="1"/>
      <protection/>
    </xf>
    <xf numFmtId="0" fontId="81" fillId="34" borderId="90" xfId="0" applyFont="1" applyFill="1" applyBorder="1" applyAlignment="1" applyProtection="1">
      <alignment horizontal="center" vertical="center" wrapText="1"/>
      <protection/>
    </xf>
    <xf numFmtId="0" fontId="81" fillId="34" borderId="44" xfId="0" applyFont="1" applyFill="1" applyBorder="1" applyAlignment="1" applyProtection="1">
      <alignment horizontal="center" vertical="center" wrapText="1"/>
      <protection/>
    </xf>
    <xf numFmtId="0" fontId="6" fillId="35" borderId="0" xfId="0" applyFont="1" applyFill="1" applyBorder="1" applyAlignment="1" quotePrefix="1">
      <alignment horizontal="left" wrapText="1"/>
    </xf>
    <xf numFmtId="49" fontId="60" fillId="35" borderId="0" xfId="0" applyNumberFormat="1" applyFont="1" applyFill="1" applyBorder="1" applyAlignment="1" quotePrefix="1">
      <alignment horizontal="left" wrapText="1"/>
    </xf>
    <xf numFmtId="49" fontId="6" fillId="35" borderId="0" xfId="0" applyNumberFormat="1" applyFont="1" applyFill="1" applyBorder="1" applyAlignment="1" applyProtection="1" quotePrefix="1">
      <alignment horizontal="left" vertical="center" wrapText="1"/>
      <protection/>
    </xf>
    <xf numFmtId="49" fontId="6" fillId="35" borderId="0" xfId="0" applyNumberFormat="1" applyFont="1" applyFill="1" applyBorder="1" applyAlignment="1" applyProtection="1">
      <alignment horizontal="left" vertical="center" wrapText="1"/>
      <protection/>
    </xf>
    <xf numFmtId="49" fontId="17" fillId="35" borderId="0" xfId="0" applyNumberFormat="1" applyFont="1" applyFill="1" applyBorder="1" applyAlignment="1" applyProtection="1">
      <alignment horizontal="left" vertical="center" wrapText="1"/>
      <protection/>
    </xf>
    <xf numFmtId="49" fontId="84" fillId="34" borderId="0" xfId="0" applyNumberFormat="1" applyFont="1" applyFill="1" applyBorder="1" applyAlignment="1" applyProtection="1">
      <alignment horizontal="left" vertical="center"/>
      <protection/>
    </xf>
    <xf numFmtId="49" fontId="17" fillId="35" borderId="0" xfId="0" applyNumberFormat="1" applyFont="1" applyFill="1" applyBorder="1" applyAlignment="1" applyProtection="1">
      <alignment vertical="center" wrapText="1"/>
      <protection/>
    </xf>
    <xf numFmtId="49" fontId="6" fillId="35" borderId="0" xfId="0" applyNumberFormat="1" applyFont="1" applyFill="1" applyBorder="1" applyAlignment="1" applyProtection="1">
      <alignment vertical="center" wrapText="1"/>
      <protection/>
    </xf>
    <xf numFmtId="49" fontId="60" fillId="35" borderId="0" xfId="0" applyNumberFormat="1" applyFont="1" applyFill="1" applyAlignment="1">
      <alignment horizontal="left" wrapText="1"/>
    </xf>
    <xf numFmtId="49" fontId="6" fillId="35" borderId="0" xfId="0" applyNumberFormat="1" applyFont="1" applyFill="1" applyBorder="1" applyAlignment="1" applyProtection="1">
      <alignment horizontal="left" vertical="center" wrapText="1" indent="2"/>
      <protection/>
    </xf>
    <xf numFmtId="49" fontId="60" fillId="35" borderId="0" xfId="0" applyNumberFormat="1" applyFont="1" applyFill="1" applyBorder="1" applyAlignment="1">
      <alignment horizontal="left" wrapText="1"/>
    </xf>
    <xf numFmtId="49" fontId="6" fillId="35" borderId="0" xfId="0" applyNumberFormat="1" applyFont="1" applyFill="1" applyBorder="1" applyAlignment="1">
      <alignment horizontal="left" wrapText="1"/>
    </xf>
    <xf numFmtId="0" fontId="60" fillId="35" borderId="0" xfId="0" applyFont="1" applyFill="1" applyAlignment="1">
      <alignment horizontal="left" vertical="center" wrapText="1"/>
    </xf>
    <xf numFmtId="49" fontId="6" fillId="35" borderId="0" xfId="0" applyNumberFormat="1" applyFont="1" applyFill="1" applyBorder="1" applyAlignment="1" quotePrefix="1">
      <alignment horizontal="left" wrapText="1"/>
    </xf>
    <xf numFmtId="49" fontId="7" fillId="35" borderId="0" xfId="0" applyNumberFormat="1" applyFont="1" applyFill="1" applyBorder="1" applyAlignment="1" quotePrefix="1">
      <alignment horizontal="left" wrapText="1"/>
    </xf>
    <xf numFmtId="0" fontId="60" fillId="35" borderId="0" xfId="0" applyFont="1" applyFill="1" applyBorder="1" applyAlignment="1" quotePrefix="1">
      <alignment horizontal="left" wrapText="1"/>
    </xf>
    <xf numFmtId="0" fontId="60" fillId="35" borderId="76" xfId="0" applyFont="1" applyFill="1" applyBorder="1" applyAlignment="1">
      <alignment horizontal="left" vertical="center" wrapText="1"/>
    </xf>
    <xf numFmtId="0" fontId="60" fillId="35" borderId="66" xfId="0" applyFont="1" applyFill="1" applyBorder="1" applyAlignment="1">
      <alignment horizontal="left" vertical="center" wrapText="1"/>
    </xf>
    <xf numFmtId="0" fontId="60" fillId="35" borderId="14" xfId="0" applyFont="1" applyFill="1" applyBorder="1" applyAlignment="1">
      <alignment horizontal="left" vertical="center" wrapText="1"/>
    </xf>
    <xf numFmtId="0" fontId="60" fillId="35" borderId="76" xfId="0" applyFont="1" applyFill="1" applyBorder="1" applyAlignment="1">
      <alignment horizontal="center" vertical="center" wrapText="1"/>
    </xf>
    <xf numFmtId="0" fontId="60" fillId="35" borderId="66" xfId="0" applyFont="1" applyFill="1" applyBorder="1" applyAlignment="1">
      <alignment horizontal="center" vertical="center" wrapText="1"/>
    </xf>
    <xf numFmtId="0" fontId="60" fillId="35" borderId="23" xfId="0" applyFont="1" applyFill="1" applyBorder="1" applyAlignment="1">
      <alignment horizontal="center" vertical="center" wrapText="1"/>
    </xf>
    <xf numFmtId="0" fontId="81" fillId="34" borderId="49" xfId="0" applyFont="1" applyFill="1" applyBorder="1" applyAlignment="1">
      <alignment horizontal="center" vertical="center"/>
    </xf>
    <xf numFmtId="0" fontId="81" fillId="34" borderId="0" xfId="0" applyFont="1" applyFill="1" applyBorder="1" applyAlignment="1">
      <alignment horizontal="center" vertical="center"/>
    </xf>
    <xf numFmtId="0" fontId="76" fillId="34" borderId="0" xfId="0" applyFont="1" applyFill="1" applyAlignment="1">
      <alignment horizontal="center" vertical="center" wrapText="1"/>
    </xf>
    <xf numFmtId="0" fontId="82" fillId="0" borderId="0" xfId="0" applyFont="1" applyAlignment="1">
      <alignment horizontal="center" wrapText="1"/>
    </xf>
    <xf numFmtId="0" fontId="60" fillId="35" borderId="108" xfId="0" applyFont="1" applyFill="1" applyBorder="1" applyAlignment="1">
      <alignment horizontal="left" vertical="center" indent="1"/>
    </xf>
    <xf numFmtId="0" fontId="60" fillId="35" borderId="105" xfId="0" applyFont="1" applyFill="1" applyBorder="1" applyAlignment="1">
      <alignment horizontal="left" vertical="center" indent="1"/>
    </xf>
    <xf numFmtId="0" fontId="81" fillId="34" borderId="56" xfId="0" applyFont="1" applyFill="1" applyBorder="1" applyAlignment="1" applyProtection="1">
      <alignment horizontal="center" vertical="center" wrapText="1"/>
      <protection/>
    </xf>
    <xf numFmtId="0" fontId="81" fillId="34" borderId="72" xfId="0" applyFont="1" applyFill="1" applyBorder="1" applyAlignment="1" applyProtection="1">
      <alignment horizontal="center" vertical="center" wrapText="1"/>
      <protection/>
    </xf>
    <xf numFmtId="0" fontId="6" fillId="30" borderId="27" xfId="0" applyFont="1" applyFill="1" applyBorder="1" applyAlignment="1" applyProtection="1">
      <alignment horizontal="left" vertical="center" indent="1"/>
      <protection locked="0"/>
    </xf>
    <xf numFmtId="0" fontId="3" fillId="35" borderId="0" xfId="0" applyFont="1" applyFill="1" applyBorder="1" applyAlignment="1">
      <alignment horizontal="left" vertical="center" wrapText="1"/>
    </xf>
    <xf numFmtId="0" fontId="6" fillId="30" borderId="56" xfId="0" applyNumberFormat="1" applyFont="1" applyFill="1" applyBorder="1" applyAlignment="1" applyProtection="1">
      <alignment horizontal="left" vertical="center" wrapText="1"/>
      <protection locked="0"/>
    </xf>
    <xf numFmtId="0" fontId="6" fillId="30" borderId="72" xfId="0" applyNumberFormat="1" applyFont="1" applyFill="1" applyBorder="1" applyAlignment="1" applyProtection="1">
      <alignment horizontal="left" vertical="center" wrapText="1"/>
      <protection locked="0"/>
    </xf>
    <xf numFmtId="0" fontId="6" fillId="30" borderId="73" xfId="0" applyNumberFormat="1" applyFont="1" applyFill="1" applyBorder="1" applyAlignment="1" applyProtection="1">
      <alignment horizontal="left" vertical="center" wrapText="1"/>
      <protection locked="0"/>
    </xf>
    <xf numFmtId="0" fontId="81" fillId="34" borderId="0" xfId="0" applyFont="1" applyFill="1" applyBorder="1" applyAlignment="1" applyProtection="1">
      <alignment horizontal="center" vertical="center"/>
      <protection/>
    </xf>
    <xf numFmtId="9" fontId="7" fillId="35" borderId="75" xfId="61" applyFont="1" applyFill="1" applyBorder="1" applyAlignment="1">
      <alignment horizontal="center" vertical="center" wrapText="1"/>
    </xf>
    <xf numFmtId="9" fontId="7" fillId="35" borderId="68" xfId="61" applyFont="1" applyFill="1" applyBorder="1" applyAlignment="1">
      <alignment horizontal="center" vertical="center" wrapText="1"/>
    </xf>
    <xf numFmtId="166" fontId="7" fillId="35" borderId="27" xfId="46" applyNumberFormat="1" applyFont="1" applyFill="1" applyBorder="1" applyAlignment="1">
      <alignment horizontal="center" vertical="center" wrapText="1"/>
    </xf>
    <xf numFmtId="166" fontId="7" fillId="35" borderId="74" xfId="46" applyNumberFormat="1" applyFont="1" applyFill="1" applyBorder="1" applyAlignment="1">
      <alignment horizontal="center" vertical="center" wrapText="1"/>
    </xf>
    <xf numFmtId="0" fontId="14" fillId="35" borderId="27" xfId="53" applyFont="1" applyFill="1" applyBorder="1" applyAlignment="1" applyProtection="1">
      <alignment horizontal="left" vertical="center" indent="1"/>
      <protection/>
    </xf>
    <xf numFmtId="0" fontId="10" fillId="35" borderId="0" xfId="58" applyFont="1" applyFill="1" applyBorder="1" applyAlignment="1">
      <alignment horizontal="left" vertical="center" wrapText="1"/>
      <protection/>
    </xf>
    <xf numFmtId="166" fontId="7" fillId="35" borderId="11" xfId="46" applyNumberFormat="1" applyFont="1" applyFill="1" applyBorder="1" applyAlignment="1">
      <alignment horizontal="center" vertical="center" wrapText="1"/>
    </xf>
    <xf numFmtId="166" fontId="7" fillId="35" borderId="55" xfId="46" applyNumberFormat="1" applyFont="1" applyFill="1" applyBorder="1" applyAlignment="1">
      <alignment horizontal="center" vertical="center" wrapText="1"/>
    </xf>
    <xf numFmtId="166" fontId="7" fillId="35" borderId="54" xfId="46" applyNumberFormat="1" applyFont="1" applyFill="1" applyBorder="1" applyAlignment="1">
      <alignment horizontal="center" vertical="center" wrapText="1"/>
    </xf>
    <xf numFmtId="166" fontId="7" fillId="35" borderId="12" xfId="46" applyNumberFormat="1" applyFont="1" applyFill="1" applyBorder="1" applyAlignment="1">
      <alignment horizontal="center"/>
    </xf>
    <xf numFmtId="0" fontId="6" fillId="35" borderId="56" xfId="53" applyFont="1" applyFill="1" applyBorder="1" applyAlignment="1" applyProtection="1">
      <alignment horizontal="left" vertical="center"/>
      <protection/>
    </xf>
    <xf numFmtId="0" fontId="6" fillId="35" borderId="72" xfId="53" applyFont="1" applyFill="1" applyBorder="1" applyAlignment="1" applyProtection="1">
      <alignment horizontal="left" vertical="center"/>
      <protection/>
    </xf>
    <xf numFmtId="0" fontId="6" fillId="35" borderId="73" xfId="53" applyFont="1" applyFill="1" applyBorder="1" applyAlignment="1" applyProtection="1">
      <alignment horizontal="left" vertical="center"/>
      <protection/>
    </xf>
    <xf numFmtId="0" fontId="6" fillId="35" borderId="56" xfId="53" applyNumberFormat="1" applyFont="1" applyFill="1" applyBorder="1" applyAlignment="1" applyProtection="1">
      <alignment horizontal="left" vertical="center"/>
      <protection/>
    </xf>
    <xf numFmtId="0" fontId="6" fillId="35" borderId="72" xfId="53" applyNumberFormat="1" applyFont="1" applyFill="1" applyBorder="1" applyAlignment="1" applyProtection="1">
      <alignment horizontal="left" vertical="center"/>
      <protection/>
    </xf>
    <xf numFmtId="0" fontId="6" fillId="35" borderId="73" xfId="53" applyNumberFormat="1" applyFont="1" applyFill="1" applyBorder="1" applyAlignment="1" applyProtection="1">
      <alignment horizontal="left" vertical="center"/>
      <protection/>
    </xf>
    <xf numFmtId="0" fontId="81" fillId="34" borderId="0" xfId="53" applyFont="1" applyFill="1" applyBorder="1" applyAlignment="1">
      <alignment horizontal="center" vertical="center" wrapText="1"/>
      <protection/>
    </xf>
    <xf numFmtId="0" fontId="7" fillId="35" borderId="0" xfId="53" applyFont="1" applyFill="1" applyBorder="1" applyAlignment="1">
      <alignment horizontal="left" vertical="center" wrapText="1"/>
      <protection/>
    </xf>
    <xf numFmtId="0" fontId="7" fillId="35" borderId="12" xfId="53" applyFont="1" applyFill="1" applyBorder="1" applyAlignment="1">
      <alignment horizontal="center" vertical="center"/>
      <protection/>
    </xf>
    <xf numFmtId="0" fontId="7" fillId="35" borderId="13" xfId="53" applyFont="1" applyFill="1" applyBorder="1" applyAlignment="1">
      <alignment horizontal="center" vertical="center"/>
      <protection/>
    </xf>
    <xf numFmtId="0" fontId="14" fillId="35" borderId="56" xfId="53" applyFont="1" applyFill="1" applyBorder="1" applyAlignment="1" applyProtection="1">
      <alignment horizontal="left" vertical="center" indent="1"/>
      <protection/>
    </xf>
    <xf numFmtId="0" fontId="14" fillId="35" borderId="73" xfId="53" applyFont="1" applyFill="1" applyBorder="1" applyAlignment="1" applyProtection="1">
      <alignment horizontal="left" vertical="center" indent="1"/>
      <protection/>
    </xf>
    <xf numFmtId="0" fontId="7" fillId="35" borderId="11" xfId="46" applyNumberFormat="1" applyFont="1" applyFill="1" applyBorder="1" applyAlignment="1">
      <alignment horizontal="center" vertical="center" wrapText="1"/>
    </xf>
    <xf numFmtId="0" fontId="7" fillId="35" borderId="55" xfId="46" applyNumberFormat="1" applyFont="1" applyFill="1" applyBorder="1" applyAlignment="1">
      <alignment horizontal="center" vertical="center" wrapText="1"/>
    </xf>
    <xf numFmtId="0" fontId="7" fillId="35" borderId="54" xfId="46" applyNumberFormat="1" applyFont="1" applyFill="1" applyBorder="1" applyAlignment="1">
      <alignment horizontal="center" vertical="center" wrapText="1"/>
    </xf>
    <xf numFmtId="0" fontId="7" fillId="35" borderId="0" xfId="0" applyFont="1" applyFill="1" applyBorder="1" applyAlignment="1">
      <alignment horizontal="center"/>
    </xf>
    <xf numFmtId="166" fontId="75" fillId="35" borderId="47" xfId="46" applyNumberFormat="1" applyFont="1" applyFill="1" applyBorder="1" applyAlignment="1">
      <alignment horizontal="center" wrapText="1"/>
    </xf>
    <xf numFmtId="166" fontId="75" fillId="35" borderId="70" xfId="46" applyNumberFormat="1" applyFont="1" applyFill="1" applyBorder="1" applyAlignment="1">
      <alignment horizontal="center" wrapText="1"/>
    </xf>
    <xf numFmtId="166" fontId="75" fillId="35" borderId="43" xfId="46" applyNumberFormat="1" applyFont="1" applyFill="1" applyBorder="1" applyAlignment="1">
      <alignment horizontal="center" wrapText="1"/>
    </xf>
    <xf numFmtId="166" fontId="75" fillId="35" borderId="44" xfId="46" applyNumberFormat="1" applyFont="1" applyFill="1" applyBorder="1" applyAlignment="1">
      <alignment horizontal="center" wrapText="1"/>
    </xf>
    <xf numFmtId="0" fontId="6" fillId="35" borderId="27" xfId="0" applyNumberFormat="1" applyFont="1" applyFill="1" applyBorder="1" applyAlignment="1" applyProtection="1">
      <alignment horizontal="left" indent="1"/>
      <protection/>
    </xf>
    <xf numFmtId="0" fontId="75" fillId="35" borderId="0" xfId="0" applyFont="1" applyFill="1" applyBorder="1" applyAlignment="1">
      <alignment horizontal="center"/>
    </xf>
    <xf numFmtId="0" fontId="7" fillId="35" borderId="0" xfId="50" applyFont="1" applyFill="1" applyBorder="1" applyAlignment="1">
      <alignment horizontal="left" wrapText="1"/>
      <protection/>
    </xf>
    <xf numFmtId="0" fontId="7" fillId="35" borderId="0" xfId="50" applyFont="1" applyFill="1" applyBorder="1" applyAlignment="1">
      <alignment horizontal="left"/>
      <protection/>
    </xf>
    <xf numFmtId="166" fontId="7" fillId="35" borderId="47" xfId="46" applyNumberFormat="1" applyFont="1" applyFill="1" applyBorder="1" applyAlignment="1">
      <alignment horizontal="center" wrapText="1"/>
    </xf>
    <xf numFmtId="166" fontId="7" fillId="35" borderId="70" xfId="46" applyNumberFormat="1" applyFont="1" applyFill="1" applyBorder="1" applyAlignment="1">
      <alignment horizontal="center" wrapText="1"/>
    </xf>
    <xf numFmtId="166" fontId="7" fillId="35" borderId="43" xfId="46" applyNumberFormat="1" applyFont="1" applyFill="1" applyBorder="1" applyAlignment="1">
      <alignment horizontal="center" wrapText="1"/>
    </xf>
    <xf numFmtId="166" fontId="7" fillId="35" borderId="44" xfId="46" applyNumberFormat="1" applyFont="1" applyFill="1" applyBorder="1" applyAlignment="1">
      <alignment horizontal="center" wrapText="1"/>
    </xf>
    <xf numFmtId="0" fontId="81" fillId="34" borderId="0" xfId="50" applyFont="1" applyFill="1" applyBorder="1" applyAlignment="1">
      <alignment horizontal="center" vertical="center"/>
      <protection/>
    </xf>
    <xf numFmtId="0" fontId="81" fillId="34" borderId="0" xfId="64" applyFont="1" applyFill="1" applyBorder="1" applyAlignment="1">
      <alignment horizontal="center" vertical="center"/>
      <protection/>
    </xf>
    <xf numFmtId="0" fontId="6" fillId="0" borderId="95" xfId="0" applyFont="1" applyBorder="1" applyAlignment="1">
      <alignment horizontal="center" vertical="center" wrapText="1"/>
    </xf>
    <xf numFmtId="0" fontId="6" fillId="0" borderId="48" xfId="0" applyFont="1" applyBorder="1" applyAlignment="1">
      <alignment horizontal="center" vertical="center" wrapText="1"/>
    </xf>
    <xf numFmtId="0" fontId="6" fillId="0" borderId="98" xfId="0" applyFont="1" applyBorder="1" applyAlignment="1">
      <alignment horizontal="center" vertical="center" wrapText="1"/>
    </xf>
    <xf numFmtId="0" fontId="6" fillId="0" borderId="109" xfId="0" applyFont="1" applyBorder="1" applyAlignment="1">
      <alignment horizontal="center" vertical="center" wrapText="1"/>
    </xf>
    <xf numFmtId="0" fontId="6" fillId="0" borderId="45" xfId="0" applyFont="1" applyBorder="1" applyAlignment="1">
      <alignment horizontal="center" vertical="center" wrapText="1"/>
    </xf>
    <xf numFmtId="0" fontId="6" fillId="0" borderId="14" xfId="0" applyFont="1" applyBorder="1" applyAlignment="1">
      <alignment horizontal="center" vertical="center" wrapText="1"/>
    </xf>
    <xf numFmtId="0" fontId="6" fillId="0" borderId="23" xfId="0" applyFont="1" applyBorder="1" applyAlignment="1">
      <alignment horizontal="center" vertical="center" wrapText="1"/>
    </xf>
    <xf numFmtId="0" fontId="6" fillId="0" borderId="81" xfId="0" applyFont="1" applyBorder="1" applyAlignment="1">
      <alignment horizontal="center" vertical="center"/>
    </xf>
    <xf numFmtId="0" fontId="6" fillId="0" borderId="15" xfId="0" applyFont="1" applyBorder="1" applyAlignment="1">
      <alignment horizontal="center" vertical="center"/>
    </xf>
    <xf numFmtId="0" fontId="6" fillId="0" borderId="24" xfId="0" applyFont="1" applyBorder="1" applyAlignment="1">
      <alignment horizontal="center" vertical="center"/>
    </xf>
    <xf numFmtId="0" fontId="6" fillId="0" borderId="81"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52" xfId="64" applyFont="1" applyBorder="1" applyAlignment="1">
      <alignment horizontal="center" vertical="center" wrapText="1"/>
      <protection/>
    </xf>
    <xf numFmtId="0" fontId="6" fillId="0" borderId="94" xfId="64" applyFont="1" applyBorder="1" applyAlignment="1">
      <alignment horizontal="center" vertical="center" wrapText="1"/>
      <protection/>
    </xf>
    <xf numFmtId="0" fontId="6" fillId="0" borderId="93" xfId="64" applyFont="1" applyBorder="1" applyAlignment="1">
      <alignment horizontal="center" vertical="center" wrapText="1"/>
      <protection/>
    </xf>
    <xf numFmtId="0" fontId="6" fillId="0" borderId="56" xfId="0" applyFont="1" applyBorder="1" applyAlignment="1">
      <alignment horizontal="center" vertical="center" wrapText="1"/>
    </xf>
    <xf numFmtId="0" fontId="6" fillId="0" borderId="73" xfId="0" applyFont="1" applyBorder="1" applyAlignment="1">
      <alignment horizontal="center" vertical="center" wrapText="1"/>
    </xf>
    <xf numFmtId="0" fontId="3" fillId="35" borderId="0" xfId="0" applyFont="1" applyFill="1" applyAlignment="1">
      <alignment horizontal="left" wrapText="1"/>
    </xf>
    <xf numFmtId="0" fontId="7" fillId="35" borderId="69" xfId="0" applyFont="1" applyFill="1" applyBorder="1" applyAlignment="1">
      <alignment horizontal="center" vertical="center" wrapText="1"/>
    </xf>
    <xf numFmtId="0" fontId="7" fillId="35" borderId="107" xfId="0" applyFont="1" applyFill="1" applyBorder="1" applyAlignment="1">
      <alignment horizontal="center" vertical="center" wrapText="1"/>
    </xf>
    <xf numFmtId="0" fontId="7" fillId="35" borderId="37" xfId="0" applyFont="1" applyFill="1" applyBorder="1" applyAlignment="1">
      <alignment horizontal="left" vertical="center" wrapText="1"/>
    </xf>
    <xf numFmtId="0" fontId="7" fillId="35" borderId="38" xfId="0" applyFont="1" applyFill="1" applyBorder="1" applyAlignment="1">
      <alignment horizontal="left" vertical="center" wrapText="1"/>
    </xf>
    <xf numFmtId="0" fontId="7" fillId="35" borderId="40" xfId="0" applyFont="1" applyFill="1" applyBorder="1" applyAlignment="1">
      <alignment horizontal="left" vertical="center" wrapText="1"/>
    </xf>
    <xf numFmtId="0" fontId="7" fillId="35" borderId="97" xfId="0" applyFont="1" applyFill="1" applyBorder="1" applyAlignment="1">
      <alignment horizontal="left" vertical="center" wrapText="1"/>
    </xf>
    <xf numFmtId="0" fontId="7" fillId="35" borderId="110" xfId="0" applyFont="1" applyFill="1" applyBorder="1" applyAlignment="1">
      <alignment horizontal="left" vertical="center" wrapText="1"/>
    </xf>
    <xf numFmtId="0" fontId="7" fillId="35" borderId="76" xfId="0" applyFont="1" applyFill="1" applyBorder="1" applyAlignment="1">
      <alignment horizontal="center" vertical="center" wrapText="1"/>
    </xf>
    <xf numFmtId="0" fontId="7" fillId="35" borderId="23" xfId="0" applyFont="1" applyFill="1" applyBorder="1" applyAlignment="1">
      <alignment horizontal="center" vertical="center" wrapText="1"/>
    </xf>
    <xf numFmtId="166" fontId="7" fillId="35" borderId="71" xfId="46" applyNumberFormat="1" applyFont="1" applyFill="1" applyBorder="1" applyAlignment="1">
      <alignment horizontal="center" vertical="center" wrapText="1"/>
    </xf>
    <xf numFmtId="166" fontId="7" fillId="35" borderId="41" xfId="46" applyNumberFormat="1" applyFont="1" applyFill="1" applyBorder="1" applyAlignment="1">
      <alignment horizontal="center" vertical="center" wrapText="1"/>
    </xf>
    <xf numFmtId="166" fontId="7" fillId="35" borderId="37" xfId="46" applyNumberFormat="1" applyFont="1" applyFill="1" applyBorder="1" applyAlignment="1">
      <alignment horizontal="center" vertical="center" wrapText="1"/>
    </xf>
    <xf numFmtId="166" fontId="7" fillId="35" borderId="110" xfId="46" applyNumberFormat="1" applyFont="1" applyFill="1" applyBorder="1" applyAlignment="1">
      <alignment horizontal="center" vertical="center" wrapText="1"/>
    </xf>
    <xf numFmtId="0" fontId="7" fillId="40" borderId="43" xfId="0" applyFont="1" applyFill="1" applyBorder="1" applyAlignment="1">
      <alignment horizontal="center" vertical="center" wrapText="1"/>
    </xf>
    <xf numFmtId="0" fontId="7" fillId="40" borderId="44" xfId="0" applyFont="1" applyFill="1" applyBorder="1" applyAlignment="1">
      <alignment horizontal="center" vertical="center" wrapText="1"/>
    </xf>
    <xf numFmtId="0" fontId="7" fillId="35" borderId="43" xfId="0" applyFont="1" applyFill="1" applyBorder="1" applyAlignment="1">
      <alignment horizontal="center" vertical="center" wrapText="1"/>
    </xf>
    <xf numFmtId="0" fontId="7" fillId="35" borderId="44" xfId="0" applyFont="1" applyFill="1" applyBorder="1" applyAlignment="1">
      <alignment horizontal="center" vertical="center" wrapText="1"/>
    </xf>
    <xf numFmtId="0" fontId="6" fillId="35" borderId="0" xfId="0" applyFont="1" applyFill="1" applyBorder="1" applyAlignment="1">
      <alignment horizontal="center" vertical="center" wrapText="1"/>
    </xf>
    <xf numFmtId="0" fontId="6" fillId="35" borderId="28" xfId="0" applyFont="1" applyFill="1" applyBorder="1" applyAlignment="1">
      <alignment horizontal="center" vertical="center" wrapText="1"/>
    </xf>
    <xf numFmtId="0" fontId="7" fillId="35" borderId="71" xfId="0" applyFont="1" applyFill="1" applyBorder="1" applyAlignment="1">
      <alignment horizontal="center" vertical="center" wrapText="1"/>
    </xf>
    <xf numFmtId="0" fontId="7" fillId="35" borderId="41" xfId="0" applyFont="1" applyFill="1" applyBorder="1" applyAlignment="1">
      <alignment horizontal="center" vertical="center" wrapText="1"/>
    </xf>
    <xf numFmtId="0" fontId="7" fillId="35" borderId="11" xfId="0" applyFont="1" applyFill="1" applyBorder="1" applyAlignment="1">
      <alignment horizontal="center" vertical="center" wrapText="1"/>
    </xf>
    <xf numFmtId="0" fontId="7" fillId="35" borderId="54" xfId="0" applyFont="1" applyFill="1" applyBorder="1" applyAlignment="1">
      <alignment horizontal="center" vertical="center" wrapText="1"/>
    </xf>
    <xf numFmtId="0" fontId="7" fillId="35" borderId="28" xfId="0" applyFont="1" applyFill="1" applyBorder="1" applyAlignment="1">
      <alignment horizontal="left" vertical="center" wrapText="1"/>
    </xf>
    <xf numFmtId="0" fontId="81" fillId="34" borderId="0" xfId="46" applyNumberFormat="1" applyFont="1" applyFill="1" applyAlignment="1">
      <alignment horizontal="center" vertical="center" wrapText="1"/>
    </xf>
    <xf numFmtId="44" fontId="6" fillId="35" borderId="100" xfId="46" applyFont="1" applyFill="1" applyBorder="1" applyAlignment="1">
      <alignment horizontal="center"/>
    </xf>
    <xf numFmtId="44" fontId="6" fillId="35" borderId="94" xfId="46" applyFont="1" applyFill="1" applyBorder="1" applyAlignment="1">
      <alignment horizontal="center"/>
    </xf>
    <xf numFmtId="44" fontId="6" fillId="35" borderId="101" xfId="46" applyFont="1" applyFill="1" applyBorder="1" applyAlignment="1">
      <alignment horizontal="center"/>
    </xf>
    <xf numFmtId="0" fontId="81" fillId="34" borderId="0" xfId="48" applyNumberFormat="1" applyFont="1" applyFill="1" applyAlignment="1">
      <alignment horizontal="center" vertical="center" wrapText="1"/>
    </xf>
  </cellXfs>
  <cellStyles count="5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Entrée" xfId="42"/>
    <cellStyle name="Insatisfaisant" xfId="43"/>
    <cellStyle name="Comma" xfId="44"/>
    <cellStyle name="Comma [0]" xfId="45"/>
    <cellStyle name="Currency" xfId="46"/>
    <cellStyle name="Currency [0]" xfId="47"/>
    <cellStyle name="Monétaire 2" xfId="48"/>
    <cellStyle name="Neutre" xfId="49"/>
    <cellStyle name="Normal 2" xfId="50"/>
    <cellStyle name="Normal_Modèle EPRD synthetique 2" xfId="51"/>
    <cellStyle name="Normal_PAGE24" xfId="52"/>
    <cellStyle name="Normal_PAGE27" xfId="53"/>
    <cellStyle name="Normal_PAGE28" xfId="54"/>
    <cellStyle name="Normal_PAGE29" xfId="55"/>
    <cellStyle name="Normal_PAGE30" xfId="56"/>
    <cellStyle name="Normal_PAGE31" xfId="57"/>
    <cellStyle name="Normal_PAGE32" xfId="58"/>
    <cellStyle name="Normal_PAGE33" xfId="59"/>
    <cellStyle name="Note" xfId="60"/>
    <cellStyle name="Percent" xfId="61"/>
    <cellStyle name="Satisfaisant" xfId="62"/>
    <cellStyle name="Sortie" xfId="63"/>
    <cellStyle name="TableStyleLight1" xfId="64"/>
    <cellStyle name="Texte explicatif" xfId="65"/>
    <cellStyle name="Titre" xfId="66"/>
    <cellStyle name="Titre 1" xfId="67"/>
    <cellStyle name="Titre 2" xfId="68"/>
    <cellStyle name="Titre 3" xfId="69"/>
    <cellStyle name="Titre 4" xfId="70"/>
    <cellStyle name="Total" xfId="71"/>
    <cellStyle name="Vérification" xfId="72"/>
  </cellStyles>
  <dxfs count="8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3" /><Relationship Id="rId3" Type="http://schemas.openxmlformats.org/officeDocument/2006/relationships/hyperlink" Target="#AIDE_REPERE3" /><Relationship Id="rId4" Type="http://schemas.openxmlformats.org/officeDocument/2006/relationships/hyperlink" Target="#AIDE_REPERE4" /><Relationship Id="rId5" Type="http://schemas.openxmlformats.org/officeDocument/2006/relationships/hyperlink" Target="#AIDE_REPERE4" /><Relationship Id="rId6" Type="http://schemas.openxmlformats.org/officeDocument/2006/relationships/hyperlink" Target="#AIDE_REPERE1" /><Relationship Id="rId7" Type="http://schemas.openxmlformats.org/officeDocument/2006/relationships/hyperlink" Target="#AIDE_REPERE1" /><Relationship Id="rId8" Type="http://schemas.openxmlformats.org/officeDocument/2006/relationships/hyperlink" Target="#AIDE_REPERE5" /><Relationship Id="rId9" Type="http://schemas.openxmlformats.org/officeDocument/2006/relationships/hyperlink" Target="#AIDE_REPERE5" /><Relationship Id="rId10" Type="http://schemas.openxmlformats.org/officeDocument/2006/relationships/hyperlink" Target="#AIDE_REPERE2" /><Relationship Id="rId11" Type="http://schemas.openxmlformats.org/officeDocument/2006/relationships/hyperlink" Target="#AIDE_REPERE2" /><Relationship Id="rId12" Type="http://schemas.openxmlformats.org/officeDocument/2006/relationships/image" Target="../media/image5.png" /><Relationship Id="rId13" Type="http://schemas.openxmlformats.org/officeDocument/2006/relationships/image" Target="../media/image6.png" /><Relationship Id="rId14" Type="http://schemas.openxmlformats.org/officeDocument/2006/relationships/image" Target="../media/image7.png" /></Relationships>
</file>

<file path=xl/drawings/_rels/drawing4.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6" /><Relationship Id="rId3" Type="http://schemas.openxmlformats.org/officeDocument/2006/relationships/hyperlink" Target="#AIDE_REPERE6" /><Relationship Id="rId4" Type="http://schemas.openxmlformats.org/officeDocument/2006/relationships/hyperlink" Target="#AIDE_REPERE7" /><Relationship Id="rId5" Type="http://schemas.openxmlformats.org/officeDocument/2006/relationships/hyperlink" Target="#AIDE_REPERE7" /><Relationship Id="rId6" Type="http://schemas.openxmlformats.org/officeDocument/2006/relationships/image" Target="../media/image5.png" /><Relationship Id="rId7" Type="http://schemas.openxmlformats.org/officeDocument/2006/relationships/image" Target="../media/image6.png" /><Relationship Id="rId8" Type="http://schemas.openxmlformats.org/officeDocument/2006/relationships/image" Target="../media/image7.png" /></Relationships>
</file>

<file path=xl/drawings/_rels/drawing5.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8" /><Relationship Id="rId3" Type="http://schemas.openxmlformats.org/officeDocument/2006/relationships/hyperlink" Target="#AIDE_REPERE8" /></Relationships>
</file>

<file path=xl/drawings/_rels/drawing6.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13" /><Relationship Id="rId3" Type="http://schemas.openxmlformats.org/officeDocument/2006/relationships/hyperlink" Target="#AIDE_REPERE13" /></Relationships>
</file>

<file path=xl/drawings/_rels/drawing7.xml.rels><?xml version="1.0" encoding="utf-8" standalone="yes"?><Relationships xmlns="http://schemas.openxmlformats.org/package/2006/relationships"><Relationship Id="rId1" Type="http://schemas.openxmlformats.org/officeDocument/2006/relationships/image" Target="../media/image4.png" /><Relationship Id="rId2" Type="http://schemas.openxmlformats.org/officeDocument/2006/relationships/hyperlink" Target="#AIDE_REPERE9" /><Relationship Id="rId3" Type="http://schemas.openxmlformats.org/officeDocument/2006/relationships/hyperlink" Target="#AIDE_REPERE9" /><Relationship Id="rId4" Type="http://schemas.openxmlformats.org/officeDocument/2006/relationships/hyperlink" Target="#AIDE_REPERE14" /><Relationship Id="rId5" Type="http://schemas.openxmlformats.org/officeDocument/2006/relationships/hyperlink" Target="#AIDE_REPERE14" /><Relationship Id="rId6" Type="http://schemas.openxmlformats.org/officeDocument/2006/relationships/hyperlink" Target="#AIDE_REPERE13" /><Relationship Id="rId7" Type="http://schemas.openxmlformats.org/officeDocument/2006/relationships/hyperlink" Target="#AIDE_REPERE13" /><Relationship Id="rId8" Type="http://schemas.openxmlformats.org/officeDocument/2006/relationships/hyperlink" Target="#AIDE_REPERE11" /><Relationship Id="rId9" Type="http://schemas.openxmlformats.org/officeDocument/2006/relationships/hyperlink" Target="#AIDE_REPERE11" /><Relationship Id="rId10" Type="http://schemas.openxmlformats.org/officeDocument/2006/relationships/hyperlink" Target="#AIDE_REPERE15" /><Relationship Id="rId11" Type="http://schemas.openxmlformats.org/officeDocument/2006/relationships/hyperlink" Target="#AIDE_REPERE15" /><Relationship Id="rId12" Type="http://schemas.openxmlformats.org/officeDocument/2006/relationships/image" Target="../media/image8.png" /><Relationship Id="rId13" Type="http://schemas.openxmlformats.org/officeDocument/2006/relationships/hyperlink" Target="#AIDE_REPERE16" /><Relationship Id="rId14" Type="http://schemas.openxmlformats.org/officeDocument/2006/relationships/hyperlink" Target="#AIDE_REPERE16" /><Relationship Id="rId15" Type="http://schemas.openxmlformats.org/officeDocument/2006/relationships/hyperlink" Target="#AIDE_REPERE17" /><Relationship Id="rId16" Type="http://schemas.openxmlformats.org/officeDocument/2006/relationships/hyperlink" Target="#AIDE_REPERE17" /><Relationship Id="rId17" Type="http://schemas.openxmlformats.org/officeDocument/2006/relationships/hyperlink" Target="#AIDE_REPERE18" /><Relationship Id="rId18" Type="http://schemas.openxmlformats.org/officeDocument/2006/relationships/hyperlink" Target="#AIDE_REPERE18" /><Relationship Id="rId19" Type="http://schemas.openxmlformats.org/officeDocument/2006/relationships/hyperlink" Target="#AIDE_REPERE19" /><Relationship Id="rId20" Type="http://schemas.openxmlformats.org/officeDocument/2006/relationships/hyperlink" Target="#AIDE_REPERE19" /><Relationship Id="rId21" Type="http://schemas.openxmlformats.org/officeDocument/2006/relationships/hyperlink" Target="#AIDE_REPERE10" /><Relationship Id="rId22" Type="http://schemas.openxmlformats.org/officeDocument/2006/relationships/hyperlink" Target="#AIDE_REPERE10" /></Relationships>
</file>

<file path=xl/drawings/_rels/drawing8.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AIDE_REPERE20" /><Relationship Id="rId3" Type="http://schemas.openxmlformats.org/officeDocument/2006/relationships/hyperlink" Target="#AIDE_REPERE20" /></Relationships>
</file>

<file path=xl/drawings/_rels/drawing9.xml.rels><?xml version="1.0" encoding="utf-8" standalone="yes"?><Relationships xmlns="http://schemas.openxmlformats.org/package/2006/relationships"><Relationship Id="rId1" Type="http://schemas.openxmlformats.org/officeDocument/2006/relationships/image" Target="../media/image9.png" /><Relationship Id="rId2" Type="http://schemas.openxmlformats.org/officeDocument/2006/relationships/hyperlink" Target="#AIDE_REPERE20" /><Relationship Id="rId3" Type="http://schemas.openxmlformats.org/officeDocument/2006/relationships/hyperlink" Target="#AIDE_REPERE20"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514350</xdr:colOff>
      <xdr:row>98</xdr:row>
      <xdr:rowOff>38100</xdr:rowOff>
    </xdr:from>
    <xdr:to>
      <xdr:col>3</xdr:col>
      <xdr:colOff>19050</xdr:colOff>
      <xdr:row>100</xdr:row>
      <xdr:rowOff>238125</xdr:rowOff>
    </xdr:to>
    <xdr:grpSp>
      <xdr:nvGrpSpPr>
        <xdr:cNvPr id="1" name="Groupe 7"/>
        <xdr:cNvGrpSpPr>
          <a:grpSpLocks/>
        </xdr:cNvGrpSpPr>
      </xdr:nvGrpSpPr>
      <xdr:grpSpPr>
        <a:xfrm>
          <a:off x="923925" y="25565100"/>
          <a:ext cx="266700" cy="752475"/>
          <a:chOff x="542925" y="4876800"/>
          <a:chExt cx="266669" cy="733385"/>
        </a:xfrm>
        <a:solidFill>
          <a:srgbClr val="FFFFFF"/>
        </a:solidFill>
      </xdr:grpSpPr>
      <xdr:pic>
        <xdr:nvPicPr>
          <xdr:cNvPr id="2" name="Image 3"/>
          <xdr:cNvPicPr preferRelativeResize="1">
            <a:picLocks noChangeAspect="1"/>
          </xdr:cNvPicPr>
        </xdr:nvPicPr>
        <xdr:blipFill>
          <a:blip r:embed="rId1"/>
          <a:stretch>
            <a:fillRect/>
          </a:stretch>
        </xdr:blipFill>
        <xdr:spPr>
          <a:xfrm>
            <a:off x="542925" y="4876800"/>
            <a:ext cx="266669" cy="257051"/>
          </a:xfrm>
          <a:prstGeom prst="rect">
            <a:avLst/>
          </a:prstGeom>
          <a:noFill/>
          <a:ln w="9525" cmpd="sng">
            <a:noFill/>
          </a:ln>
        </xdr:spPr>
      </xdr:pic>
      <xdr:pic>
        <xdr:nvPicPr>
          <xdr:cNvPr id="3" name="Image 4"/>
          <xdr:cNvPicPr preferRelativeResize="1">
            <a:picLocks noChangeAspect="1"/>
          </xdr:cNvPicPr>
        </xdr:nvPicPr>
        <xdr:blipFill>
          <a:blip r:embed="rId2"/>
          <a:stretch>
            <a:fillRect/>
          </a:stretch>
        </xdr:blipFill>
        <xdr:spPr>
          <a:xfrm>
            <a:off x="561992" y="5372018"/>
            <a:ext cx="247602" cy="238167"/>
          </a:xfrm>
          <a:prstGeom prst="rect">
            <a:avLst/>
          </a:prstGeom>
          <a:noFill/>
          <a:ln w="9525" cmpd="sng">
            <a:noFill/>
          </a:ln>
        </xdr:spPr>
      </xdr:pic>
      <xdr:pic>
        <xdr:nvPicPr>
          <xdr:cNvPr id="4" name="Image 5"/>
          <xdr:cNvPicPr preferRelativeResize="1">
            <a:picLocks noChangeAspect="1"/>
          </xdr:cNvPicPr>
        </xdr:nvPicPr>
        <xdr:blipFill>
          <a:blip r:embed="rId3"/>
          <a:stretch>
            <a:fillRect/>
          </a:stretch>
        </xdr:blipFill>
        <xdr:spPr>
          <a:xfrm>
            <a:off x="552458" y="5114967"/>
            <a:ext cx="247602" cy="257051"/>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xdr:row>
      <xdr:rowOff>38100</xdr:rowOff>
    </xdr:from>
    <xdr:to>
      <xdr:col>10</xdr:col>
      <xdr:colOff>781050</xdr:colOff>
      <xdr:row>6</xdr:row>
      <xdr:rowOff>876300</xdr:rowOff>
    </xdr:to>
    <xdr:sp macro="[0]!Macro2">
      <xdr:nvSpPr>
        <xdr:cNvPr id="1" name="Rectangle : coins arrondis 1"/>
        <xdr:cNvSpPr>
          <a:spLocks/>
        </xdr:cNvSpPr>
      </xdr:nvSpPr>
      <xdr:spPr>
        <a:xfrm>
          <a:off x="14487525" y="1095375"/>
          <a:ext cx="5057775" cy="1676400"/>
        </a:xfrm>
        <a:prstGeom prst="roundRect">
          <a:avLst/>
        </a:prstGeom>
        <a:solidFill>
          <a:srgbClr val="9FC05B"/>
        </a:solidFill>
        <a:ln w="25400" cmpd="sng">
          <a:solidFill>
            <a:srgbClr val="385D8A"/>
          </a:solidFill>
          <a:headEnd type="none"/>
          <a:tailEnd type="none"/>
        </a:ln>
      </xdr:spPr>
      <xdr:txBody>
        <a:bodyPr vertOverflow="clip" wrap="square"/>
        <a:p>
          <a:pPr algn="l">
            <a:defRPr/>
          </a:pPr>
          <a:r>
            <a:rPr lang="en-US" cap="none" sz="1300" b="1" i="0" u="none" baseline="0">
              <a:solidFill>
                <a:srgbClr val="993366"/>
              </a:solidFill>
              <a:latin typeface="Calibri"/>
              <a:ea typeface="Calibri"/>
              <a:cs typeface="Calibri"/>
            </a:rPr>
            <a:t>Cliquer sur ce bouton</a:t>
          </a:r>
          <a:r>
            <a:rPr lang="en-US" cap="none" sz="1300" b="1" i="0" u="none" baseline="0">
              <a:solidFill>
                <a:srgbClr val="993366"/>
              </a:solidFill>
              <a:latin typeface="Calibri"/>
              <a:ea typeface="Calibri"/>
              <a:cs typeface="Calibri"/>
            </a:rPr>
            <a:t> pour afficher les données détaillées par compte de résultat (CR)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Mise à jour en cas d'ajouts de nouveaux CR : cliquer à nouveau sur ce bouton.
</a:t>
          </a:r>
          <a:r>
            <a:rPr lang="en-US" cap="none" sz="1100" b="0" i="0" u="none" baseline="0">
              <a:solidFill>
                <a:srgbClr val="FFFFFF"/>
              </a:solidFill>
              <a:latin typeface="Calibri"/>
              <a:ea typeface="Calibri"/>
              <a:cs typeface="Calibri"/>
            </a:rPr>
            <a:t>
</a:t>
          </a:r>
          <a:r>
            <a:rPr lang="en-US" cap="none" sz="1100" b="0" i="0" u="none" baseline="0">
              <a:solidFill>
                <a:srgbClr val="FFFFFF"/>
              </a:solidFill>
              <a:latin typeface="Calibri"/>
              <a:ea typeface="Calibri"/>
              <a:cs typeface="Calibri"/>
            </a:rPr>
            <a:t>Réinitialisation (</a:t>
          </a:r>
          <a:r>
            <a:rPr lang="en-US" cap="none" sz="1100" b="0" i="0" u="dbl" baseline="0">
              <a:solidFill>
                <a:srgbClr val="FFFFFF"/>
              </a:solidFill>
              <a:latin typeface="Calibri"/>
              <a:ea typeface="Calibri"/>
              <a:cs typeface="Calibri"/>
            </a:rPr>
            <a:t>par exemple après suppression d'un des CR</a:t>
          </a:r>
          <a:r>
            <a:rPr lang="en-US" cap="none" sz="1100" b="0" i="0" u="none" baseline="0">
              <a:solidFill>
                <a:srgbClr val="FFFFFF"/>
              </a:solidFill>
              <a:latin typeface="Calibri"/>
              <a:ea typeface="Calibri"/>
              <a:cs typeface="Calibri"/>
            </a:rPr>
            <a:t>) : supprimer les colonnes entières, </a:t>
          </a:r>
          <a:r>
            <a:rPr lang="en-US" cap="none" sz="1100" b="1" i="0" u="none" baseline="0">
              <a:solidFill>
                <a:srgbClr val="993366"/>
              </a:solidFill>
              <a:latin typeface="Calibri"/>
              <a:ea typeface="Calibri"/>
              <a:cs typeface="Calibri"/>
            </a:rPr>
            <a:t>à partir de la colonne </a:t>
          </a:r>
          <a:r>
            <a:rPr lang="en-US" cap="none" sz="1200" b="1" i="0" u="none" baseline="0">
              <a:solidFill>
                <a:srgbClr val="993366"/>
              </a:solidFill>
              <a:latin typeface="Calibri"/>
              <a:ea typeface="Calibri"/>
              <a:cs typeface="Calibri"/>
            </a:rPr>
            <a:t>L</a:t>
          </a:r>
          <a:r>
            <a:rPr lang="en-US" cap="none" sz="1100" b="1" i="0" u="none" baseline="0">
              <a:solidFill>
                <a:srgbClr val="993366"/>
              </a:solidFill>
              <a:latin typeface="Calibri"/>
              <a:ea typeface="Calibri"/>
              <a:cs typeface="Calibri"/>
            </a:rPr>
            <a:t> </a:t>
          </a:r>
          <a:r>
            <a:rPr lang="en-US" cap="none" sz="1100" b="0" i="0" u="none" baseline="0">
              <a:solidFill>
                <a:srgbClr val="FFFFFF"/>
              </a:solidFill>
              <a:latin typeface="Calibri"/>
              <a:ea typeface="Calibri"/>
              <a:cs typeface="Calibri"/>
            </a:rPr>
            <a:t>jusqu'à la dernière colonne du tableau, puis cliquer à nouveau sur ce bouton.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180975</xdr:colOff>
      <xdr:row>28</xdr:row>
      <xdr:rowOff>28575</xdr:rowOff>
    </xdr:from>
    <xdr:to>
      <xdr:col>1</xdr:col>
      <xdr:colOff>323850</xdr:colOff>
      <xdr:row>28</xdr:row>
      <xdr:rowOff>171450</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180975" y="5791200"/>
          <a:ext cx="142875" cy="142875"/>
        </a:xfrm>
        <a:prstGeom prst="rect">
          <a:avLst/>
        </a:prstGeom>
        <a:noFill/>
        <a:ln w="9525" cmpd="sng">
          <a:noFill/>
        </a:ln>
      </xdr:spPr>
    </xdr:pic>
    <xdr:clientData/>
  </xdr:twoCellAnchor>
  <xdr:twoCellAnchor editAs="oneCell">
    <xdr:from>
      <xdr:col>1</xdr:col>
      <xdr:colOff>180975</xdr:colOff>
      <xdr:row>30</xdr:row>
      <xdr:rowOff>76200</xdr:rowOff>
    </xdr:from>
    <xdr:to>
      <xdr:col>1</xdr:col>
      <xdr:colOff>323850</xdr:colOff>
      <xdr:row>30</xdr:row>
      <xdr:rowOff>219075</xdr:rowOff>
    </xdr:to>
    <xdr:pic>
      <xdr:nvPicPr>
        <xdr:cNvPr id="2" name="Image 25" descr="C:\Users\lducoudre\AppData\Local\Microsoft\Windows\Temporary Internet Files\Content.IE5\U5NQSQCN\unknown-31209_960_720[1].png">
          <a:hlinkClick r:id="rId5"/>
        </xdr:cNvPr>
        <xdr:cNvPicPr preferRelativeResize="1">
          <a:picLocks noChangeAspect="0"/>
        </xdr:cNvPicPr>
      </xdr:nvPicPr>
      <xdr:blipFill>
        <a:blip r:embed="rId1"/>
        <a:stretch>
          <a:fillRect/>
        </a:stretch>
      </xdr:blipFill>
      <xdr:spPr>
        <a:xfrm>
          <a:off x="180975" y="6172200"/>
          <a:ext cx="142875" cy="142875"/>
        </a:xfrm>
        <a:prstGeom prst="rect">
          <a:avLst/>
        </a:prstGeom>
        <a:noFill/>
        <a:ln w="9525" cmpd="sng">
          <a:noFill/>
        </a:ln>
      </xdr:spPr>
    </xdr:pic>
    <xdr:clientData/>
  </xdr:twoCellAnchor>
  <xdr:twoCellAnchor editAs="oneCell">
    <xdr:from>
      <xdr:col>1</xdr:col>
      <xdr:colOff>161925</xdr:colOff>
      <xdr:row>5</xdr:row>
      <xdr:rowOff>9525</xdr:rowOff>
    </xdr:from>
    <xdr:to>
      <xdr:col>1</xdr:col>
      <xdr:colOff>304800</xdr:colOff>
      <xdr:row>5</xdr:row>
      <xdr:rowOff>161925</xdr:rowOff>
    </xdr:to>
    <xdr:pic>
      <xdr:nvPicPr>
        <xdr:cNvPr id="3" name="Image 25" descr="C:\Users\lducoudre\AppData\Local\Microsoft\Windows\Temporary Internet Files\Content.IE5\U5NQSQCN\unknown-31209_960_720[1].png">
          <a:hlinkClick r:id="rId7"/>
        </xdr:cNvPr>
        <xdr:cNvPicPr preferRelativeResize="1">
          <a:picLocks noChangeAspect="1"/>
        </xdr:cNvPicPr>
      </xdr:nvPicPr>
      <xdr:blipFill>
        <a:blip r:embed="rId1"/>
        <a:stretch>
          <a:fillRect/>
        </a:stretch>
      </xdr:blipFill>
      <xdr:spPr>
        <a:xfrm>
          <a:off x="161925" y="1133475"/>
          <a:ext cx="142875" cy="152400"/>
        </a:xfrm>
        <a:prstGeom prst="rect">
          <a:avLst/>
        </a:prstGeom>
        <a:noFill/>
        <a:ln w="9525" cmpd="sng">
          <a:noFill/>
        </a:ln>
      </xdr:spPr>
    </xdr:pic>
    <xdr:clientData/>
  </xdr:twoCellAnchor>
  <xdr:twoCellAnchor editAs="oneCell">
    <xdr:from>
      <xdr:col>4</xdr:col>
      <xdr:colOff>304800</xdr:colOff>
      <xdr:row>24</xdr:row>
      <xdr:rowOff>114300</xdr:rowOff>
    </xdr:from>
    <xdr:to>
      <xdr:col>4</xdr:col>
      <xdr:colOff>447675</xdr:colOff>
      <xdr:row>25</xdr:row>
      <xdr:rowOff>104775</xdr:rowOff>
    </xdr:to>
    <xdr:pic>
      <xdr:nvPicPr>
        <xdr:cNvPr id="4" name="Image 25" descr="C:\Users\lducoudre\AppData\Local\Microsoft\Windows\Temporary Internet Files\Content.IE5\U5NQSQCN\unknown-31209_960_720[1].png">
          <a:hlinkClick r:id="rId9"/>
        </xdr:cNvPr>
        <xdr:cNvPicPr preferRelativeResize="1">
          <a:picLocks noChangeAspect="0"/>
        </xdr:cNvPicPr>
      </xdr:nvPicPr>
      <xdr:blipFill>
        <a:blip r:embed="rId1"/>
        <a:stretch>
          <a:fillRect/>
        </a:stretch>
      </xdr:blipFill>
      <xdr:spPr>
        <a:xfrm>
          <a:off x="6019800" y="4800600"/>
          <a:ext cx="142875" cy="152400"/>
        </a:xfrm>
        <a:prstGeom prst="rect">
          <a:avLst/>
        </a:prstGeom>
        <a:noFill/>
        <a:ln w="9525" cmpd="sng">
          <a:noFill/>
        </a:ln>
      </xdr:spPr>
    </xdr:pic>
    <xdr:clientData/>
  </xdr:twoCellAnchor>
  <xdr:twoCellAnchor editAs="oneCell">
    <xdr:from>
      <xdr:col>1</xdr:col>
      <xdr:colOff>180975</xdr:colOff>
      <xdr:row>27</xdr:row>
      <xdr:rowOff>9525</xdr:rowOff>
    </xdr:from>
    <xdr:to>
      <xdr:col>1</xdr:col>
      <xdr:colOff>323850</xdr:colOff>
      <xdr:row>27</xdr:row>
      <xdr:rowOff>152400</xdr:rowOff>
    </xdr:to>
    <xdr:pic>
      <xdr:nvPicPr>
        <xdr:cNvPr id="5" name="Image 25" descr="C:\Users\lducoudre\AppData\Local\Microsoft\Windows\Temporary Internet Files\Content.IE5\U5NQSQCN\unknown-31209_960_720[1].png">
          <a:hlinkClick r:id="rId11"/>
        </xdr:cNvPr>
        <xdr:cNvPicPr preferRelativeResize="1">
          <a:picLocks noChangeAspect="0"/>
        </xdr:cNvPicPr>
      </xdr:nvPicPr>
      <xdr:blipFill>
        <a:blip r:embed="rId1"/>
        <a:stretch>
          <a:fillRect/>
        </a:stretch>
      </xdr:blipFill>
      <xdr:spPr>
        <a:xfrm>
          <a:off x="180975" y="5591175"/>
          <a:ext cx="142875" cy="142875"/>
        </a:xfrm>
        <a:prstGeom prst="rect">
          <a:avLst/>
        </a:prstGeom>
        <a:noFill/>
        <a:ln w="9525" cmpd="sng">
          <a:noFill/>
        </a:ln>
      </xdr:spPr>
    </xdr:pic>
    <xdr:clientData/>
  </xdr:twoCellAnchor>
  <xdr:twoCellAnchor editAs="oneCell">
    <xdr:from>
      <xdr:col>2</xdr:col>
      <xdr:colOff>57150</xdr:colOff>
      <xdr:row>30</xdr:row>
      <xdr:rowOff>38100</xdr:rowOff>
    </xdr:from>
    <xdr:to>
      <xdr:col>2</xdr:col>
      <xdr:colOff>276225</xdr:colOff>
      <xdr:row>30</xdr:row>
      <xdr:rowOff>266700</xdr:rowOff>
    </xdr:to>
    <xdr:pic macro="[0]!SaisieFiness">
      <xdr:nvPicPr>
        <xdr:cNvPr id="6" name="Image 1"/>
        <xdr:cNvPicPr preferRelativeResize="1">
          <a:picLocks noChangeAspect="1"/>
        </xdr:cNvPicPr>
      </xdr:nvPicPr>
      <xdr:blipFill>
        <a:blip r:embed="rId12"/>
        <a:stretch>
          <a:fillRect/>
        </a:stretch>
      </xdr:blipFill>
      <xdr:spPr>
        <a:xfrm>
          <a:off x="495300" y="6134100"/>
          <a:ext cx="219075" cy="228600"/>
        </a:xfrm>
        <a:prstGeom prst="rect">
          <a:avLst/>
        </a:prstGeom>
        <a:noFill/>
        <a:ln w="9525" cmpd="sng">
          <a:noFill/>
        </a:ln>
      </xdr:spPr>
    </xdr:pic>
    <xdr:clientData/>
  </xdr:twoCellAnchor>
  <xdr:twoCellAnchor editAs="oneCell">
    <xdr:from>
      <xdr:col>2</xdr:col>
      <xdr:colOff>342900</xdr:colOff>
      <xdr:row>30</xdr:row>
      <xdr:rowOff>38100</xdr:rowOff>
    </xdr:from>
    <xdr:to>
      <xdr:col>2</xdr:col>
      <xdr:colOff>561975</xdr:colOff>
      <xdr:row>30</xdr:row>
      <xdr:rowOff>276225</xdr:rowOff>
    </xdr:to>
    <xdr:pic macro="[0]!ModifierFiness">
      <xdr:nvPicPr>
        <xdr:cNvPr id="7" name="Image 2"/>
        <xdr:cNvPicPr preferRelativeResize="1">
          <a:picLocks noChangeAspect="1"/>
        </xdr:cNvPicPr>
      </xdr:nvPicPr>
      <xdr:blipFill>
        <a:blip r:embed="rId13"/>
        <a:stretch>
          <a:fillRect/>
        </a:stretch>
      </xdr:blipFill>
      <xdr:spPr>
        <a:xfrm>
          <a:off x="781050" y="6134100"/>
          <a:ext cx="219075" cy="238125"/>
        </a:xfrm>
        <a:prstGeom prst="rect">
          <a:avLst/>
        </a:prstGeom>
        <a:noFill/>
        <a:ln w="9525" cmpd="sng">
          <a:noFill/>
        </a:ln>
      </xdr:spPr>
    </xdr:pic>
    <xdr:clientData/>
  </xdr:twoCellAnchor>
  <xdr:twoCellAnchor editAs="oneCell">
    <xdr:from>
      <xdr:col>2</xdr:col>
      <xdr:colOff>619125</xdr:colOff>
      <xdr:row>30</xdr:row>
      <xdr:rowOff>38100</xdr:rowOff>
    </xdr:from>
    <xdr:to>
      <xdr:col>2</xdr:col>
      <xdr:colOff>838200</xdr:colOff>
      <xdr:row>30</xdr:row>
      <xdr:rowOff>276225</xdr:rowOff>
    </xdr:to>
    <xdr:pic macro="[0]!SupprimerFiness">
      <xdr:nvPicPr>
        <xdr:cNvPr id="8" name="Image 3"/>
        <xdr:cNvPicPr preferRelativeResize="1">
          <a:picLocks noChangeAspect="1"/>
        </xdr:cNvPicPr>
      </xdr:nvPicPr>
      <xdr:blipFill>
        <a:blip r:embed="rId14"/>
        <a:stretch>
          <a:fillRect/>
        </a:stretch>
      </xdr:blipFill>
      <xdr:spPr>
        <a:xfrm>
          <a:off x="1057275" y="6134100"/>
          <a:ext cx="219075" cy="238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1390650</xdr:colOff>
      <xdr:row>4</xdr:row>
      <xdr:rowOff>190500</xdr:rowOff>
    </xdr:from>
    <xdr:to>
      <xdr:col>2</xdr:col>
      <xdr:colOff>1552575</xdr:colOff>
      <xdr:row>5</xdr:row>
      <xdr:rowOff>142875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2457450" y="1238250"/>
          <a:ext cx="161925" cy="152400"/>
        </a:xfrm>
        <a:prstGeom prst="rect">
          <a:avLst/>
        </a:prstGeom>
        <a:noFill/>
        <a:ln w="9525" cmpd="sng">
          <a:noFill/>
        </a:ln>
      </xdr:spPr>
    </xdr:pic>
    <xdr:clientData/>
  </xdr:twoCellAnchor>
  <xdr:twoCellAnchor editAs="oneCell">
    <xdr:from>
      <xdr:col>4</xdr:col>
      <xdr:colOff>342900</xdr:colOff>
      <xdr:row>4</xdr:row>
      <xdr:rowOff>180975</xdr:rowOff>
    </xdr:from>
    <xdr:to>
      <xdr:col>4</xdr:col>
      <xdr:colOff>485775</xdr:colOff>
      <xdr:row>5</xdr:row>
      <xdr:rowOff>133350</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6610350" y="1228725"/>
          <a:ext cx="142875" cy="152400"/>
        </a:xfrm>
        <a:prstGeom prst="rect">
          <a:avLst/>
        </a:prstGeom>
        <a:noFill/>
        <a:ln w="9525" cmpd="sng">
          <a:noFill/>
        </a:ln>
      </xdr:spPr>
    </xdr:pic>
    <xdr:clientData/>
  </xdr:twoCellAnchor>
  <xdr:twoCellAnchor editAs="oneCell">
    <xdr:from>
      <xdr:col>2</xdr:col>
      <xdr:colOff>66675</xdr:colOff>
      <xdr:row>9</xdr:row>
      <xdr:rowOff>38100</xdr:rowOff>
    </xdr:from>
    <xdr:to>
      <xdr:col>2</xdr:col>
      <xdr:colOff>276225</xdr:colOff>
      <xdr:row>10</xdr:row>
      <xdr:rowOff>66675</xdr:rowOff>
    </xdr:to>
    <xdr:pic macro="[0]!SaisieId_CR_SF_">
      <xdr:nvPicPr>
        <xdr:cNvPr id="3" name="Image 1"/>
        <xdr:cNvPicPr preferRelativeResize="1">
          <a:picLocks noChangeAspect="1"/>
        </xdr:cNvPicPr>
      </xdr:nvPicPr>
      <xdr:blipFill>
        <a:blip r:embed="rId6"/>
        <a:stretch>
          <a:fillRect/>
        </a:stretch>
      </xdr:blipFill>
      <xdr:spPr>
        <a:xfrm>
          <a:off x="1133475" y="2590800"/>
          <a:ext cx="209550" cy="228600"/>
        </a:xfrm>
        <a:prstGeom prst="rect">
          <a:avLst/>
        </a:prstGeom>
        <a:noFill/>
        <a:ln w="9525" cmpd="sng">
          <a:noFill/>
        </a:ln>
      </xdr:spPr>
    </xdr:pic>
    <xdr:clientData/>
  </xdr:twoCellAnchor>
  <xdr:twoCellAnchor editAs="oneCell">
    <xdr:from>
      <xdr:col>2</xdr:col>
      <xdr:colOff>342900</xdr:colOff>
      <xdr:row>9</xdr:row>
      <xdr:rowOff>38100</xdr:rowOff>
    </xdr:from>
    <xdr:to>
      <xdr:col>2</xdr:col>
      <xdr:colOff>561975</xdr:colOff>
      <xdr:row>10</xdr:row>
      <xdr:rowOff>76200</xdr:rowOff>
    </xdr:to>
    <xdr:pic macro="[0]!ModifierId_CR_SF_">
      <xdr:nvPicPr>
        <xdr:cNvPr id="4" name="Image 2"/>
        <xdr:cNvPicPr preferRelativeResize="1">
          <a:picLocks noChangeAspect="1"/>
        </xdr:cNvPicPr>
      </xdr:nvPicPr>
      <xdr:blipFill>
        <a:blip r:embed="rId7"/>
        <a:stretch>
          <a:fillRect/>
        </a:stretch>
      </xdr:blipFill>
      <xdr:spPr>
        <a:xfrm>
          <a:off x="1409700" y="2590800"/>
          <a:ext cx="219075" cy="238125"/>
        </a:xfrm>
        <a:prstGeom prst="rect">
          <a:avLst/>
        </a:prstGeom>
        <a:noFill/>
        <a:ln w="9525" cmpd="sng">
          <a:noFill/>
        </a:ln>
      </xdr:spPr>
    </xdr:pic>
    <xdr:clientData/>
  </xdr:twoCellAnchor>
  <xdr:twoCellAnchor editAs="oneCell">
    <xdr:from>
      <xdr:col>2</xdr:col>
      <xdr:colOff>619125</xdr:colOff>
      <xdr:row>9</xdr:row>
      <xdr:rowOff>38100</xdr:rowOff>
    </xdr:from>
    <xdr:to>
      <xdr:col>2</xdr:col>
      <xdr:colOff>838200</xdr:colOff>
      <xdr:row>10</xdr:row>
      <xdr:rowOff>76200</xdr:rowOff>
    </xdr:to>
    <xdr:pic macro="[0]!SupprimerId_CR_SF_">
      <xdr:nvPicPr>
        <xdr:cNvPr id="5" name="Image 3"/>
        <xdr:cNvPicPr preferRelativeResize="1">
          <a:picLocks noChangeAspect="1"/>
        </xdr:cNvPicPr>
      </xdr:nvPicPr>
      <xdr:blipFill>
        <a:blip r:embed="rId8"/>
        <a:stretch>
          <a:fillRect/>
        </a:stretch>
      </xdr:blipFill>
      <xdr:spPr>
        <a:xfrm>
          <a:off x="1685925" y="2590800"/>
          <a:ext cx="219075" cy="2381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295275</xdr:colOff>
      <xdr:row>6</xdr:row>
      <xdr:rowOff>123825</xdr:rowOff>
    </xdr:from>
    <xdr:to>
      <xdr:col>5</xdr:col>
      <xdr:colOff>438150</xdr:colOff>
      <xdr:row>7</xdr:row>
      <xdr:rowOff>114300</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7677150" y="1819275"/>
          <a:ext cx="142875" cy="1524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238125</xdr:colOff>
      <xdr:row>2</xdr:row>
      <xdr:rowOff>28575</xdr:rowOff>
    </xdr:from>
    <xdr:to>
      <xdr:col>1</xdr:col>
      <xdr:colOff>371475</xdr:colOff>
      <xdr:row>3</xdr:row>
      <xdr:rowOff>9525</xdr:rowOff>
    </xdr:to>
    <xdr:pic>
      <xdr:nvPicPr>
        <xdr:cNvPr id="1" name="Image 25" descr="C:\Users\lducoudre\AppData\Local\Microsoft\Windows\Temporary Internet Files\Content.IE5\U5NQSQCN\unknown-31209_960_720[1].png">
          <a:hlinkClick r:id="rId3"/>
        </xdr:cNvPr>
        <xdr:cNvPicPr preferRelativeResize="1">
          <a:picLocks noChangeAspect="0"/>
        </xdr:cNvPicPr>
      </xdr:nvPicPr>
      <xdr:blipFill>
        <a:blip r:embed="rId1"/>
        <a:stretch>
          <a:fillRect/>
        </a:stretch>
      </xdr:blipFill>
      <xdr:spPr>
        <a:xfrm>
          <a:off x="419100" y="676275"/>
          <a:ext cx="133350" cy="1524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95250</xdr:colOff>
      <xdr:row>8</xdr:row>
      <xdr:rowOff>28575</xdr:rowOff>
    </xdr:from>
    <xdr:to>
      <xdr:col>0</xdr:col>
      <xdr:colOff>238125</xdr:colOff>
      <xdr:row>8</xdr:row>
      <xdr:rowOff>180975</xdr:rowOff>
    </xdr:to>
    <xdr:pic>
      <xdr:nvPicPr>
        <xdr:cNvPr id="1" name="Image 25" descr="C:\Users\lducoudre\AppData\Local\Microsoft\Windows\Temporary Internet Files\Content.IE5\U5NQSQCN\unknown-31209_960_720[1].png">
          <a:hlinkClick r:id="rId3"/>
        </xdr:cNvPr>
        <xdr:cNvPicPr preferRelativeResize="1">
          <a:picLocks noChangeAspect="1"/>
        </xdr:cNvPicPr>
      </xdr:nvPicPr>
      <xdr:blipFill>
        <a:blip r:embed="rId1"/>
        <a:stretch>
          <a:fillRect/>
        </a:stretch>
      </xdr:blipFill>
      <xdr:spPr>
        <a:xfrm>
          <a:off x="95250" y="2457450"/>
          <a:ext cx="142875" cy="152400"/>
        </a:xfrm>
        <a:prstGeom prst="rect">
          <a:avLst/>
        </a:prstGeom>
        <a:noFill/>
        <a:ln w="9525" cmpd="sng">
          <a:noFill/>
        </a:ln>
      </xdr:spPr>
    </xdr:pic>
    <xdr:clientData/>
  </xdr:twoCellAnchor>
  <xdr:twoCellAnchor editAs="oneCell">
    <xdr:from>
      <xdr:col>0</xdr:col>
      <xdr:colOff>114300</xdr:colOff>
      <xdr:row>16</xdr:row>
      <xdr:rowOff>142875</xdr:rowOff>
    </xdr:from>
    <xdr:to>
      <xdr:col>0</xdr:col>
      <xdr:colOff>257175</xdr:colOff>
      <xdr:row>16</xdr:row>
      <xdr:rowOff>295275</xdr:rowOff>
    </xdr:to>
    <xdr:pic>
      <xdr:nvPicPr>
        <xdr:cNvPr id="2" name="Image 25" descr="C:\Users\lducoudre\AppData\Local\Microsoft\Windows\Temporary Internet Files\Content.IE5\U5NQSQCN\unknown-31209_960_720[1].png">
          <a:hlinkClick r:id="rId5"/>
        </xdr:cNvPr>
        <xdr:cNvPicPr preferRelativeResize="1">
          <a:picLocks noChangeAspect="1"/>
        </xdr:cNvPicPr>
      </xdr:nvPicPr>
      <xdr:blipFill>
        <a:blip r:embed="rId1"/>
        <a:stretch>
          <a:fillRect/>
        </a:stretch>
      </xdr:blipFill>
      <xdr:spPr>
        <a:xfrm>
          <a:off x="114300" y="4772025"/>
          <a:ext cx="142875" cy="152400"/>
        </a:xfrm>
        <a:prstGeom prst="rect">
          <a:avLst/>
        </a:prstGeom>
        <a:noFill/>
        <a:ln w="9525" cmpd="sng">
          <a:noFill/>
        </a:ln>
      </xdr:spPr>
    </xdr:pic>
    <xdr:clientData/>
  </xdr:twoCellAnchor>
  <xdr:twoCellAnchor editAs="oneCell">
    <xdr:from>
      <xdr:col>3</xdr:col>
      <xdr:colOff>3124200</xdr:colOff>
      <xdr:row>2</xdr:row>
      <xdr:rowOff>76200</xdr:rowOff>
    </xdr:from>
    <xdr:to>
      <xdr:col>3</xdr:col>
      <xdr:colOff>3267075</xdr:colOff>
      <xdr:row>3</xdr:row>
      <xdr:rowOff>47625</xdr:rowOff>
    </xdr:to>
    <xdr:pic>
      <xdr:nvPicPr>
        <xdr:cNvPr id="3" name="Image 25" descr="C:\Users\lducoudre\AppData\Local\Microsoft\Windows\Temporary Internet Files\Content.IE5\U5NQSQCN\unknown-31209_960_720[1].png">
          <a:hlinkClick r:id="rId7"/>
        </xdr:cNvPr>
        <xdr:cNvPicPr preferRelativeResize="1">
          <a:picLocks noChangeAspect="0"/>
        </xdr:cNvPicPr>
      </xdr:nvPicPr>
      <xdr:blipFill>
        <a:blip r:embed="rId1"/>
        <a:stretch>
          <a:fillRect/>
        </a:stretch>
      </xdr:blipFill>
      <xdr:spPr>
        <a:xfrm>
          <a:off x="7658100" y="704850"/>
          <a:ext cx="142875" cy="142875"/>
        </a:xfrm>
        <a:prstGeom prst="rect">
          <a:avLst/>
        </a:prstGeom>
        <a:noFill/>
        <a:ln w="9525" cmpd="sng">
          <a:noFill/>
        </a:ln>
      </xdr:spPr>
    </xdr:pic>
    <xdr:clientData/>
  </xdr:twoCellAnchor>
  <xdr:twoCellAnchor editAs="oneCell">
    <xdr:from>
      <xdr:col>0</xdr:col>
      <xdr:colOff>104775</xdr:colOff>
      <xdr:row>15</xdr:row>
      <xdr:rowOff>85725</xdr:rowOff>
    </xdr:from>
    <xdr:to>
      <xdr:col>0</xdr:col>
      <xdr:colOff>247650</xdr:colOff>
      <xdr:row>15</xdr:row>
      <xdr:rowOff>238125</xdr:rowOff>
    </xdr:to>
    <xdr:pic>
      <xdr:nvPicPr>
        <xdr:cNvPr id="4" name="Image 25" descr="C:\Users\lducoudre\AppData\Local\Microsoft\Windows\Temporary Internet Files\Content.IE5\U5NQSQCN\unknown-31209_960_720[1].png">
          <a:hlinkClick r:id="rId9"/>
        </xdr:cNvPr>
        <xdr:cNvPicPr preferRelativeResize="1">
          <a:picLocks noChangeAspect="1"/>
        </xdr:cNvPicPr>
      </xdr:nvPicPr>
      <xdr:blipFill>
        <a:blip r:embed="rId1"/>
        <a:stretch>
          <a:fillRect/>
        </a:stretch>
      </xdr:blipFill>
      <xdr:spPr>
        <a:xfrm>
          <a:off x="104775" y="4391025"/>
          <a:ext cx="142875" cy="152400"/>
        </a:xfrm>
        <a:prstGeom prst="rect">
          <a:avLst/>
        </a:prstGeom>
        <a:noFill/>
        <a:ln w="9525" cmpd="sng">
          <a:noFill/>
        </a:ln>
      </xdr:spPr>
    </xdr:pic>
    <xdr:clientData/>
  </xdr:twoCellAnchor>
  <xdr:twoCellAnchor editAs="oneCell">
    <xdr:from>
      <xdr:col>0</xdr:col>
      <xdr:colOff>104775</xdr:colOff>
      <xdr:row>17</xdr:row>
      <xdr:rowOff>238125</xdr:rowOff>
    </xdr:from>
    <xdr:to>
      <xdr:col>0</xdr:col>
      <xdr:colOff>247650</xdr:colOff>
      <xdr:row>17</xdr:row>
      <xdr:rowOff>438150</xdr:rowOff>
    </xdr:to>
    <xdr:pic>
      <xdr:nvPicPr>
        <xdr:cNvPr id="5" name="Image 25" descr="C:\Users\lducoudre\AppData\Local\Microsoft\Windows\Temporary Internet Files\Content.IE5\U5NQSQCN\unknown-31209_960_720[1].png">
          <a:hlinkClick r:id="rId11"/>
        </xdr:cNvPr>
        <xdr:cNvPicPr preferRelativeResize="1">
          <a:picLocks noChangeAspect="1"/>
        </xdr:cNvPicPr>
      </xdr:nvPicPr>
      <xdr:blipFill>
        <a:blip r:embed="rId1"/>
        <a:stretch>
          <a:fillRect/>
        </a:stretch>
      </xdr:blipFill>
      <xdr:spPr>
        <a:xfrm>
          <a:off x="104775" y="5353050"/>
          <a:ext cx="142875" cy="200025"/>
        </a:xfrm>
        <a:prstGeom prst="rect">
          <a:avLst/>
        </a:prstGeom>
        <a:noFill/>
        <a:ln w="9525" cmpd="sng">
          <a:noFill/>
        </a:ln>
      </xdr:spPr>
    </xdr:pic>
    <xdr:clientData/>
  </xdr:twoCellAnchor>
  <xdr:twoCellAnchor editAs="oneCell">
    <xdr:from>
      <xdr:col>0</xdr:col>
      <xdr:colOff>104775</xdr:colOff>
      <xdr:row>20</xdr:row>
      <xdr:rowOff>142875</xdr:rowOff>
    </xdr:from>
    <xdr:to>
      <xdr:col>0</xdr:col>
      <xdr:colOff>247650</xdr:colOff>
      <xdr:row>20</xdr:row>
      <xdr:rowOff>371475</xdr:rowOff>
    </xdr:to>
    <xdr:pic>
      <xdr:nvPicPr>
        <xdr:cNvPr id="6" name="Image 2">
          <a:hlinkClick r:id="rId14"/>
        </xdr:cNvPr>
        <xdr:cNvPicPr preferRelativeResize="1">
          <a:picLocks noChangeAspect="1"/>
        </xdr:cNvPicPr>
      </xdr:nvPicPr>
      <xdr:blipFill>
        <a:blip r:embed="rId12"/>
        <a:stretch>
          <a:fillRect/>
        </a:stretch>
      </xdr:blipFill>
      <xdr:spPr>
        <a:xfrm>
          <a:off x="104775" y="6286500"/>
          <a:ext cx="142875" cy="228600"/>
        </a:xfrm>
        <a:prstGeom prst="rect">
          <a:avLst/>
        </a:prstGeom>
        <a:noFill/>
        <a:ln w="9525" cmpd="sng">
          <a:noFill/>
        </a:ln>
      </xdr:spPr>
    </xdr:pic>
    <xdr:clientData/>
  </xdr:twoCellAnchor>
  <xdr:twoCellAnchor editAs="oneCell">
    <xdr:from>
      <xdr:col>0</xdr:col>
      <xdr:colOff>104775</xdr:colOff>
      <xdr:row>24</xdr:row>
      <xdr:rowOff>9525</xdr:rowOff>
    </xdr:from>
    <xdr:to>
      <xdr:col>0</xdr:col>
      <xdr:colOff>247650</xdr:colOff>
      <xdr:row>24</xdr:row>
      <xdr:rowOff>161925</xdr:rowOff>
    </xdr:to>
    <xdr:pic>
      <xdr:nvPicPr>
        <xdr:cNvPr id="7" name="Image 8">
          <a:hlinkClick r:id="rId16"/>
        </xdr:cNvPr>
        <xdr:cNvPicPr preferRelativeResize="1">
          <a:picLocks noChangeAspect="1"/>
        </xdr:cNvPicPr>
      </xdr:nvPicPr>
      <xdr:blipFill>
        <a:blip r:embed="rId12"/>
        <a:stretch>
          <a:fillRect/>
        </a:stretch>
      </xdr:blipFill>
      <xdr:spPr>
        <a:xfrm>
          <a:off x="104775" y="7343775"/>
          <a:ext cx="142875" cy="152400"/>
        </a:xfrm>
        <a:prstGeom prst="rect">
          <a:avLst/>
        </a:prstGeom>
        <a:noFill/>
        <a:ln w="9525" cmpd="sng">
          <a:noFill/>
        </a:ln>
      </xdr:spPr>
    </xdr:pic>
    <xdr:clientData/>
  </xdr:twoCellAnchor>
  <xdr:twoCellAnchor editAs="oneCell">
    <xdr:from>
      <xdr:col>0</xdr:col>
      <xdr:colOff>114300</xdr:colOff>
      <xdr:row>25</xdr:row>
      <xdr:rowOff>123825</xdr:rowOff>
    </xdr:from>
    <xdr:to>
      <xdr:col>0</xdr:col>
      <xdr:colOff>257175</xdr:colOff>
      <xdr:row>25</xdr:row>
      <xdr:rowOff>276225</xdr:rowOff>
    </xdr:to>
    <xdr:pic>
      <xdr:nvPicPr>
        <xdr:cNvPr id="8" name="Image 9">
          <a:hlinkClick r:id="rId18"/>
        </xdr:cNvPr>
        <xdr:cNvPicPr preferRelativeResize="1">
          <a:picLocks noChangeAspect="1"/>
        </xdr:cNvPicPr>
      </xdr:nvPicPr>
      <xdr:blipFill>
        <a:blip r:embed="rId12"/>
        <a:stretch>
          <a:fillRect/>
        </a:stretch>
      </xdr:blipFill>
      <xdr:spPr>
        <a:xfrm>
          <a:off x="114300" y="7639050"/>
          <a:ext cx="142875" cy="152400"/>
        </a:xfrm>
        <a:prstGeom prst="rect">
          <a:avLst/>
        </a:prstGeom>
        <a:noFill/>
        <a:ln w="9525" cmpd="sng">
          <a:noFill/>
        </a:ln>
      </xdr:spPr>
    </xdr:pic>
    <xdr:clientData/>
  </xdr:twoCellAnchor>
  <xdr:twoCellAnchor editAs="oneCell">
    <xdr:from>
      <xdr:col>0</xdr:col>
      <xdr:colOff>114300</xdr:colOff>
      <xdr:row>26</xdr:row>
      <xdr:rowOff>171450</xdr:rowOff>
    </xdr:from>
    <xdr:to>
      <xdr:col>0</xdr:col>
      <xdr:colOff>257175</xdr:colOff>
      <xdr:row>26</xdr:row>
      <xdr:rowOff>323850</xdr:rowOff>
    </xdr:to>
    <xdr:pic>
      <xdr:nvPicPr>
        <xdr:cNvPr id="9" name="Image 10">
          <a:hlinkClick r:id="rId20"/>
        </xdr:cNvPr>
        <xdr:cNvPicPr preferRelativeResize="1">
          <a:picLocks noChangeAspect="1"/>
        </xdr:cNvPicPr>
      </xdr:nvPicPr>
      <xdr:blipFill>
        <a:blip r:embed="rId12"/>
        <a:stretch>
          <a:fillRect/>
        </a:stretch>
      </xdr:blipFill>
      <xdr:spPr>
        <a:xfrm>
          <a:off x="114300" y="8010525"/>
          <a:ext cx="142875" cy="152400"/>
        </a:xfrm>
        <a:prstGeom prst="rect">
          <a:avLst/>
        </a:prstGeom>
        <a:noFill/>
        <a:ln w="9525" cmpd="sng">
          <a:noFill/>
        </a:ln>
      </xdr:spPr>
    </xdr:pic>
    <xdr:clientData/>
  </xdr:twoCellAnchor>
  <xdr:twoCellAnchor editAs="oneCell">
    <xdr:from>
      <xdr:col>0</xdr:col>
      <xdr:colOff>104775</xdr:colOff>
      <xdr:row>12</xdr:row>
      <xdr:rowOff>85725</xdr:rowOff>
    </xdr:from>
    <xdr:to>
      <xdr:col>0</xdr:col>
      <xdr:colOff>247650</xdr:colOff>
      <xdr:row>12</xdr:row>
      <xdr:rowOff>238125</xdr:rowOff>
    </xdr:to>
    <xdr:pic>
      <xdr:nvPicPr>
        <xdr:cNvPr id="10" name="Image 25" descr="C:\Users\lducoudre\AppData\Local\Microsoft\Windows\Temporary Internet Files\Content.IE5\U5NQSQCN\unknown-31209_960_720[1].png">
          <a:hlinkClick r:id="rId22"/>
        </xdr:cNvPr>
        <xdr:cNvPicPr preferRelativeResize="1">
          <a:picLocks noChangeAspect="1"/>
        </xdr:cNvPicPr>
      </xdr:nvPicPr>
      <xdr:blipFill>
        <a:blip r:embed="rId1"/>
        <a:stretch>
          <a:fillRect/>
        </a:stretch>
      </xdr:blipFill>
      <xdr:spPr>
        <a:xfrm>
          <a:off x="104775" y="3724275"/>
          <a:ext cx="142875" cy="1524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66675</xdr:colOff>
      <xdr:row>1</xdr:row>
      <xdr:rowOff>209550</xdr:rowOff>
    </xdr:from>
    <xdr:to>
      <xdr:col>0</xdr:col>
      <xdr:colOff>209550</xdr:colOff>
      <xdr:row>1</xdr:row>
      <xdr:rowOff>352425</xdr:rowOff>
    </xdr:to>
    <xdr:pic>
      <xdr:nvPicPr>
        <xdr:cNvPr id="1" name="Image 1">
          <a:hlinkClick r:id="rId3"/>
        </xdr:cNvPr>
        <xdr:cNvPicPr preferRelativeResize="1">
          <a:picLocks noChangeAspect="1"/>
        </xdr:cNvPicPr>
      </xdr:nvPicPr>
      <xdr:blipFill>
        <a:blip r:embed="rId1"/>
        <a:stretch>
          <a:fillRect/>
        </a:stretch>
      </xdr:blipFill>
      <xdr:spPr>
        <a:xfrm>
          <a:off x="66675" y="371475"/>
          <a:ext cx="142875" cy="1428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1</xdr:row>
      <xdr:rowOff>161925</xdr:rowOff>
    </xdr:from>
    <xdr:to>
      <xdr:col>0</xdr:col>
      <xdr:colOff>180975</xdr:colOff>
      <xdr:row>1</xdr:row>
      <xdr:rowOff>304800</xdr:rowOff>
    </xdr:to>
    <xdr:pic>
      <xdr:nvPicPr>
        <xdr:cNvPr id="1" name="Image 1">
          <a:hlinkClick r:id="rId3"/>
        </xdr:cNvPr>
        <xdr:cNvPicPr preferRelativeResize="1">
          <a:picLocks noChangeAspect="1"/>
        </xdr:cNvPicPr>
      </xdr:nvPicPr>
      <xdr:blipFill>
        <a:blip r:embed="rId1"/>
        <a:stretch>
          <a:fillRect/>
        </a:stretch>
      </xdr:blipFill>
      <xdr:spPr>
        <a:xfrm>
          <a:off x="38100" y="323850"/>
          <a:ext cx="142875" cy="142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Feuil13">
    <pageSetUpPr fitToPage="1"/>
  </sheetPr>
  <dimension ref="A1:C108"/>
  <sheetViews>
    <sheetView zoomScalePageLayoutView="0" workbookViewId="0" topLeftCell="A1">
      <selection activeCell="A1" sqref="A1"/>
    </sheetView>
  </sheetViews>
  <sheetFormatPr defaultColWidth="10.8515625" defaultRowHeight="15"/>
  <cols>
    <col min="1" max="1" width="55.140625" style="92" bestFit="1" customWidth="1"/>
    <col min="2" max="2" width="10.7109375" style="441" customWidth="1"/>
    <col min="3" max="16384" width="10.8515625" style="92" customWidth="1"/>
  </cols>
  <sheetData>
    <row r="1" spans="1:2" s="797" customFormat="1" ht="15">
      <c r="A1" s="294"/>
      <c r="B1" s="441" t="s">
        <v>228</v>
      </c>
    </row>
    <row r="2" spans="1:3" ht="15.75" thickBot="1">
      <c r="A2" s="293" t="s">
        <v>230</v>
      </c>
      <c r="B2" s="293"/>
      <c r="C2" s="293"/>
    </row>
    <row r="3" spans="1:3" ht="15">
      <c r="A3" s="275" t="s">
        <v>188</v>
      </c>
      <c r="B3" s="276">
        <f aca="true" t="shared" si="0" ref="B3:B18">SUM(C3:IV3)</f>
        <v>0</v>
      </c>
      <c r="C3" s="276">
        <f>'CRP NON SOUMIS EQUIL'!$G$32+CRA_SF!$G$32</f>
        <v>0</v>
      </c>
    </row>
    <row r="4" spans="1:3" ht="15">
      <c r="A4" s="279" t="s">
        <v>190</v>
      </c>
      <c r="B4" s="276">
        <f t="shared" si="0"/>
        <v>0</v>
      </c>
      <c r="C4" s="276">
        <f>'CRP NON SOUMIS EQUIL'!$G$50+CRA_SF!$G$50</f>
        <v>0</v>
      </c>
    </row>
    <row r="5" spans="1:3" ht="15.75" thickBot="1">
      <c r="A5" s="279" t="s">
        <v>192</v>
      </c>
      <c r="B5" s="276">
        <f t="shared" si="0"/>
        <v>0</v>
      </c>
      <c r="C5" s="276">
        <f>'CRP NON SOUMIS EQUIL'!$G$97+CRA_SF!$G$97</f>
        <v>0</v>
      </c>
    </row>
    <row r="6" spans="1:3" ht="15.75" thickBot="1">
      <c r="A6" s="295" t="s">
        <v>97</v>
      </c>
      <c r="B6" s="296"/>
      <c r="C6" s="205"/>
    </row>
    <row r="7" spans="1:3" ht="15.75" thickBot="1">
      <c r="A7" s="299" t="s">
        <v>133</v>
      </c>
      <c r="B7" s="300"/>
      <c r="C7" s="205"/>
    </row>
    <row r="8" spans="1:3" ht="15.75" thickBot="1">
      <c r="A8" s="295" t="s">
        <v>153</v>
      </c>
      <c r="B8" s="296"/>
      <c r="C8" s="205"/>
    </row>
    <row r="9" spans="1:3" ht="15">
      <c r="A9" s="293"/>
      <c r="B9" s="205"/>
      <c r="C9" s="205"/>
    </row>
    <row r="10" spans="1:3" ht="15">
      <c r="A10" s="293"/>
      <c r="B10" s="205"/>
      <c r="C10" s="205"/>
    </row>
    <row r="11" spans="1:3" ht="15">
      <c r="A11" s="303" t="s">
        <v>136</v>
      </c>
      <c r="B11" s="205"/>
      <c r="C11" s="304"/>
    </row>
    <row r="12" spans="1:3" ht="15">
      <c r="A12" s="303"/>
      <c r="B12" s="205"/>
      <c r="C12" s="304"/>
    </row>
    <row r="13" spans="1:3" ht="15.75" thickBot="1">
      <c r="A13" s="305"/>
      <c r="B13" s="205"/>
      <c r="C13" s="304"/>
    </row>
    <row r="14" spans="1:3" ht="15.75" thickBot="1">
      <c r="A14" s="308" t="s">
        <v>156</v>
      </c>
      <c r="B14" s="309">
        <f t="shared" si="0"/>
        <v>0</v>
      </c>
      <c r="C14" s="304"/>
    </row>
    <row r="15" spans="1:3" ht="15">
      <c r="A15" s="312" t="s">
        <v>41</v>
      </c>
      <c r="B15" s="313">
        <f t="shared" si="0"/>
        <v>0</v>
      </c>
      <c r="C15" s="313">
        <f>'CRP NON SOUMIS EQUIL'!$G$82+CRA_SF!$G$82</f>
        <v>0</v>
      </c>
    </row>
    <row r="16" spans="1:3" ht="25.5">
      <c r="A16" s="340" t="s">
        <v>100</v>
      </c>
      <c r="B16" s="317">
        <f t="shared" si="0"/>
        <v>0</v>
      </c>
      <c r="C16" s="317">
        <f>'CRP NON SOUMIS EQUIL'!$G$86+'CRP NON SOUMIS EQUIL'!$G$87+'CRP NON SOUMIS EQUIL'!$G$88+'CRP NON SOUMIS EQUIL'!$G$89+'CRP NON SOUMIS EQUIL'!$G$90+'CRP NON SOUMIS EQUIL'!$G$91+'CRP NON SOUMIS EQUIL'!$G$92+CRA_SF!$G$86+CRA_SF!$G$87+CRA_SF!$G$88+CRA_SF!$G$89+CRA_SF!$G$90+CRA_SF!$G$91+CRA_SF!$G$92</f>
        <v>0</v>
      </c>
    </row>
    <row r="17" spans="1:3" ht="15">
      <c r="A17" s="316" t="s">
        <v>365</v>
      </c>
      <c r="B17" s="317">
        <f t="shared" si="0"/>
        <v>0</v>
      </c>
      <c r="C17" s="317">
        <f>SUM('CRP NON SOUMIS EQUIL'!$G$93:$G$95)+SUM(CRA_SF!$G$93:$G$95)</f>
        <v>0</v>
      </c>
    </row>
    <row r="18" spans="1:3" ht="15">
      <c r="A18" s="320"/>
      <c r="B18" s="321">
        <f t="shared" si="0"/>
        <v>0</v>
      </c>
      <c r="C18" s="304"/>
    </row>
    <row r="19" spans="1:3" ht="15.75" thickBot="1">
      <c r="A19" s="323" t="s">
        <v>101</v>
      </c>
      <c r="B19" s="324"/>
      <c r="C19" s="304"/>
    </row>
    <row r="20" spans="1:3" ht="15.75" thickBot="1">
      <c r="A20" s="308" t="s">
        <v>110</v>
      </c>
      <c r="B20" s="309"/>
      <c r="C20" s="304"/>
    </row>
    <row r="21" spans="1:3" ht="15.75" thickBot="1">
      <c r="A21" s="327" t="s">
        <v>169</v>
      </c>
      <c r="B21" s="328"/>
      <c r="C21" s="304"/>
    </row>
    <row r="22" spans="2:3" ht="15">
      <c r="B22" s="442"/>
      <c r="C22" s="443"/>
    </row>
    <row r="23" ht="15">
      <c r="A23" s="92" t="s">
        <v>229</v>
      </c>
    </row>
    <row r="24" spans="1:3" ht="15.75" thickBot="1">
      <c r="A24" s="293"/>
      <c r="B24" s="293"/>
      <c r="C24" s="293"/>
    </row>
    <row r="25" spans="1:3" ht="15">
      <c r="A25" s="275" t="s">
        <v>188</v>
      </c>
      <c r="B25" s="276">
        <f aca="true" t="shared" si="1" ref="B25:B39">SUM(C25:IV25)</f>
        <v>0</v>
      </c>
      <c r="C25" s="276">
        <f>'CRP NON SOUMIS EQUIL'!$H$32+CRA_SF!$H$32</f>
        <v>0</v>
      </c>
    </row>
    <row r="26" spans="1:3" ht="15">
      <c r="A26" s="279" t="s">
        <v>190</v>
      </c>
      <c r="B26" s="276">
        <f t="shared" si="1"/>
        <v>0</v>
      </c>
      <c r="C26" s="276">
        <f>'CRP NON SOUMIS EQUIL'!$H$50+CRA_SF!$H$50</f>
        <v>0</v>
      </c>
    </row>
    <row r="27" spans="1:3" ht="15.75" thickBot="1">
      <c r="A27" s="279" t="s">
        <v>192</v>
      </c>
      <c r="B27" s="276">
        <f t="shared" si="1"/>
        <v>0</v>
      </c>
      <c r="C27" s="276">
        <f>'CRP NON SOUMIS EQUIL'!$H$97+CRA_SF!$H$97</f>
        <v>0</v>
      </c>
    </row>
    <row r="28" spans="1:3" ht="15.75" thickBot="1">
      <c r="A28" s="295" t="s">
        <v>97</v>
      </c>
      <c r="B28" s="296">
        <f t="shared" si="1"/>
        <v>0</v>
      </c>
      <c r="C28" s="205"/>
    </row>
    <row r="29" spans="1:3" ht="15.75" thickBot="1">
      <c r="A29" s="299" t="s">
        <v>133</v>
      </c>
      <c r="B29" s="300">
        <f t="shared" si="1"/>
        <v>0</v>
      </c>
      <c r="C29" s="205"/>
    </row>
    <row r="30" spans="1:3" ht="15.75" thickBot="1">
      <c r="A30" s="295" t="s">
        <v>153</v>
      </c>
      <c r="B30" s="296">
        <f t="shared" si="1"/>
        <v>0</v>
      </c>
      <c r="C30" s="205"/>
    </row>
    <row r="31" spans="1:3" ht="15">
      <c r="A31" s="293"/>
      <c r="B31" s="205"/>
      <c r="C31" s="205"/>
    </row>
    <row r="32" spans="1:3" ht="15">
      <c r="A32" s="293"/>
      <c r="B32" s="205"/>
      <c r="C32" s="205"/>
    </row>
    <row r="33" spans="1:3" ht="15">
      <c r="A33" s="303" t="s">
        <v>136</v>
      </c>
      <c r="B33" s="304"/>
      <c r="C33" s="304"/>
    </row>
    <row r="34" spans="1:3" ht="15.75" thickBot="1">
      <c r="A34" s="303"/>
      <c r="B34" s="304"/>
      <c r="C34" s="304"/>
    </row>
    <row r="35" spans="1:3" ht="15.75" thickBot="1">
      <c r="A35" s="305"/>
      <c r="B35" s="306"/>
      <c r="C35" s="304"/>
    </row>
    <row r="36" spans="1:3" ht="15.75" thickBot="1">
      <c r="A36" s="308" t="s">
        <v>156</v>
      </c>
      <c r="B36" s="309">
        <f t="shared" si="1"/>
        <v>0</v>
      </c>
      <c r="C36" s="304"/>
    </row>
    <row r="37" spans="1:3" ht="15">
      <c r="A37" s="312" t="s">
        <v>41</v>
      </c>
      <c r="B37" s="313">
        <f t="shared" si="1"/>
        <v>0</v>
      </c>
      <c r="C37" s="313">
        <f>'CRP NON SOUMIS EQUIL'!$H$82+CRA_SF!$H$82</f>
        <v>0</v>
      </c>
    </row>
    <row r="38" spans="1:3" ht="25.5">
      <c r="A38" s="340" t="s">
        <v>100</v>
      </c>
      <c r="B38" s="317">
        <f t="shared" si="1"/>
        <v>0</v>
      </c>
      <c r="C38" s="317">
        <f>'CRP NON SOUMIS EQUIL'!$H$86+'CRP NON SOUMIS EQUIL'!$H$87+'CRP NON SOUMIS EQUIL'!$H$88+'CRP NON SOUMIS EQUIL'!$H$89+'CRP NON SOUMIS EQUIL'!$H$90+'CRP NON SOUMIS EQUIL'!$H$91+'CRP NON SOUMIS EQUIL'!$H$92+CRA_SF!$H$86+CRA_SF!$H$87+CRA_SF!$H$88+CRA_SF!$H$89+CRA_SF!$H$90+CRA_SF!$H$91+CRA_SF!$H$92</f>
        <v>0</v>
      </c>
    </row>
    <row r="39" spans="1:3" ht="15">
      <c r="A39" s="316" t="s">
        <v>365</v>
      </c>
      <c r="B39" s="317">
        <f t="shared" si="1"/>
        <v>0</v>
      </c>
      <c r="C39" s="317">
        <f>SUM('CRP NON SOUMIS EQUIL'!$H$93:$H$95)+SUM(CRA_SF!$H$93:$H$95)</f>
        <v>0</v>
      </c>
    </row>
    <row r="40" spans="1:3" ht="15">
      <c r="A40" s="320"/>
      <c r="B40" s="321"/>
      <c r="C40" s="304"/>
    </row>
    <row r="41" spans="1:3" ht="15.75" thickBot="1">
      <c r="A41" s="323" t="s">
        <v>101</v>
      </c>
      <c r="B41" s="324"/>
      <c r="C41" s="304"/>
    </row>
    <row r="42" spans="1:3" ht="15.75" thickBot="1">
      <c r="A42" s="308" t="s">
        <v>110</v>
      </c>
      <c r="B42" s="309"/>
      <c r="C42" s="304"/>
    </row>
    <row r="43" spans="1:3" ht="15.75" thickBot="1">
      <c r="A43" s="327" t="s">
        <v>169</v>
      </c>
      <c r="B43" s="328"/>
      <c r="C43" s="304"/>
    </row>
    <row r="44" spans="2:3" ht="15">
      <c r="B44" s="442"/>
      <c r="C44" s="443"/>
    </row>
    <row r="45" ht="15.75" thickBot="1">
      <c r="A45" s="92" t="s">
        <v>154</v>
      </c>
    </row>
    <row r="46" spans="1:3" ht="15.75" thickBot="1">
      <c r="A46" s="293"/>
      <c r="B46" s="273"/>
      <c r="C46" s="273"/>
    </row>
    <row r="47" spans="1:3" ht="15">
      <c r="A47" s="278" t="s">
        <v>189</v>
      </c>
      <c r="B47" s="277">
        <f aca="true" t="shared" si="2" ref="B47:B63">SUM(C47:IV47)</f>
        <v>0</v>
      </c>
      <c r="C47" s="277">
        <f>'CRP NON SOUMIS EQUIL'!$G$121+CRA_SF!$G$121</f>
        <v>0</v>
      </c>
    </row>
    <row r="48" spans="1:3" ht="15">
      <c r="A48" s="280" t="s">
        <v>191</v>
      </c>
      <c r="B48" s="277">
        <f t="shared" si="2"/>
        <v>0</v>
      </c>
      <c r="C48" s="277">
        <f>'CRP NON SOUMIS EQUIL'!$G$144+CRA_SF!$G$144</f>
        <v>0</v>
      </c>
    </row>
    <row r="49" spans="1:3" ht="27" thickBot="1">
      <c r="A49" s="281" t="s">
        <v>193</v>
      </c>
      <c r="B49" s="277">
        <f t="shared" si="2"/>
        <v>0</v>
      </c>
      <c r="C49" s="277">
        <f>'CRP NON SOUMIS EQUIL'!$G$171+CRA_SF!$G$171</f>
        <v>0</v>
      </c>
    </row>
    <row r="50" spans="1:3" ht="15.75" thickBot="1">
      <c r="A50" s="298" t="s">
        <v>98</v>
      </c>
      <c r="B50" s="297"/>
      <c r="C50" s="297"/>
    </row>
    <row r="51" spans="1:3" ht="15.75" thickBot="1">
      <c r="A51" s="302" t="s">
        <v>134</v>
      </c>
      <c r="B51" s="301"/>
      <c r="C51" s="301"/>
    </row>
    <row r="52" spans="1:3" ht="15.75" thickBot="1">
      <c r="A52" s="298" t="s">
        <v>153</v>
      </c>
      <c r="B52" s="297"/>
      <c r="C52" s="297"/>
    </row>
    <row r="53" spans="1:3" ht="15">
      <c r="A53" s="293"/>
      <c r="B53" s="205"/>
      <c r="C53" s="205"/>
    </row>
    <row r="54" spans="1:3" ht="15">
      <c r="A54" s="293"/>
      <c r="B54" s="205"/>
      <c r="C54" s="205"/>
    </row>
    <row r="55" spans="1:3" ht="15">
      <c r="A55" s="303"/>
      <c r="B55" s="304"/>
      <c r="C55" s="304"/>
    </row>
    <row r="56" spans="1:3" ht="15.75" thickBot="1">
      <c r="A56" s="303" t="s">
        <v>154</v>
      </c>
      <c r="B56" s="304"/>
      <c r="C56" s="304"/>
    </row>
    <row r="57" spans="1:3" ht="15.75" thickBot="1">
      <c r="A57" s="305"/>
      <c r="B57" s="307"/>
      <c r="C57" s="307" t="s">
        <v>154</v>
      </c>
    </row>
    <row r="58" spans="1:3" ht="15.75" thickBot="1">
      <c r="A58" s="311" t="s">
        <v>157</v>
      </c>
      <c r="B58" s="310">
        <f t="shared" si="2"/>
        <v>0</v>
      </c>
      <c r="C58" s="310"/>
    </row>
    <row r="59" spans="1:3" ht="15">
      <c r="A59" s="315" t="s">
        <v>99</v>
      </c>
      <c r="B59" s="314">
        <f t="shared" si="2"/>
        <v>0</v>
      </c>
      <c r="C59" s="314">
        <f>'CRP NON SOUMIS EQUIL'!$G$155+CRA_SF!$G$155</f>
        <v>0</v>
      </c>
    </row>
    <row r="60" spans="1:3" ht="15">
      <c r="A60" s="319" t="s">
        <v>166</v>
      </c>
      <c r="B60" s="318">
        <f t="shared" si="2"/>
        <v>0</v>
      </c>
      <c r="C60" s="318">
        <f>'CRP NON SOUMIS EQUIL'!$G$156+'CRP NON SOUMIS EQUIL'!$G$158+CRA_SF!$G$156+CRA_SF!$G$158</f>
        <v>0</v>
      </c>
    </row>
    <row r="61" spans="1:3" ht="15">
      <c r="A61" s="319" t="s">
        <v>167</v>
      </c>
      <c r="B61" s="318">
        <f t="shared" si="2"/>
        <v>0</v>
      </c>
      <c r="C61" s="318">
        <f>'CRP NON SOUMIS EQUIL'!$G$160+'CRP NON SOUMIS EQUIL'!$G$161+'CRP NON SOUMIS EQUIL'!$G$162+'CRP NON SOUMIS EQUIL'!$G$163+'CRP NON SOUMIS EQUIL'!$G$164+'CRP NON SOUMIS EQUIL'!$G$165+CRA_SF!$G$160+CRA_SF!$G$161+CRA_SF!$G$162+CRA_SF!$G$163+CRA_SF!$G$164+CRA_SF!$G$165</f>
        <v>0</v>
      </c>
    </row>
    <row r="62" spans="1:3" ht="15">
      <c r="A62" s="322" t="s">
        <v>366</v>
      </c>
      <c r="B62" s="318">
        <f t="shared" si="2"/>
        <v>0</v>
      </c>
      <c r="C62" s="318">
        <f>SUM('CRP NON SOUMIS EQUIL'!$G$166:$G$168)+SUM(CRA_SF!$G$166:$G$168)</f>
        <v>0</v>
      </c>
    </row>
    <row r="63" spans="1:3" ht="15.75" thickBot="1">
      <c r="A63" s="326" t="s">
        <v>102</v>
      </c>
      <c r="B63" s="325">
        <f t="shared" si="2"/>
        <v>0</v>
      </c>
      <c r="C63" s="325">
        <f>SUM(C58:C62)</f>
        <v>0</v>
      </c>
    </row>
    <row r="64" spans="1:3" ht="15.75" thickBot="1">
      <c r="A64" s="311" t="s">
        <v>111</v>
      </c>
      <c r="B64" s="310"/>
      <c r="C64" s="310"/>
    </row>
    <row r="65" spans="1:3" ht="15.75" thickBot="1">
      <c r="A65" s="330" t="s">
        <v>170</v>
      </c>
      <c r="B65" s="329"/>
      <c r="C65" s="329"/>
    </row>
    <row r="67" ht="15.75" thickBot="1">
      <c r="A67" s="92" t="s">
        <v>155</v>
      </c>
    </row>
    <row r="68" spans="1:3" ht="15.75" thickBot="1">
      <c r="A68" s="293"/>
      <c r="B68" s="273"/>
      <c r="C68" s="273"/>
    </row>
    <row r="69" spans="1:3" ht="15">
      <c r="A69" s="278" t="s">
        <v>189</v>
      </c>
      <c r="B69" s="277">
        <f aca="true" t="shared" si="3" ref="B69:B84">SUM(C69:IV69)</f>
        <v>0</v>
      </c>
      <c r="C69" s="277">
        <f>'CRP NON SOUMIS EQUIL'!$H$121+CRA_SF!$H$121</f>
        <v>0</v>
      </c>
    </row>
    <row r="70" spans="1:3" ht="15">
      <c r="A70" s="280" t="s">
        <v>191</v>
      </c>
      <c r="B70" s="277">
        <f t="shared" si="3"/>
        <v>0</v>
      </c>
      <c r="C70" s="277">
        <f>'CRP NON SOUMIS EQUIL'!$H$144+CRA_SF!$H$144</f>
        <v>0</v>
      </c>
    </row>
    <row r="71" spans="1:3" ht="27" thickBot="1">
      <c r="A71" s="281" t="s">
        <v>193</v>
      </c>
      <c r="B71" s="277">
        <f t="shared" si="3"/>
        <v>0</v>
      </c>
      <c r="C71" s="277">
        <f>'CRP NON SOUMIS EQUIL'!$H$171+CRA_SF!$H$171</f>
        <v>0</v>
      </c>
    </row>
    <row r="72" spans="1:3" ht="15.75" thickBot="1">
      <c r="A72" s="298" t="s">
        <v>98</v>
      </c>
      <c r="B72" s="297"/>
      <c r="C72" s="297"/>
    </row>
    <row r="73" spans="1:3" ht="15.75" thickBot="1">
      <c r="A73" s="302" t="s">
        <v>134</v>
      </c>
      <c r="B73" s="301"/>
      <c r="C73" s="301"/>
    </row>
    <row r="74" spans="1:3" ht="15.75" thickBot="1">
      <c r="A74" s="298" t="s">
        <v>153</v>
      </c>
      <c r="B74" s="297"/>
      <c r="C74" s="297"/>
    </row>
    <row r="75" spans="1:3" ht="15">
      <c r="A75" s="293"/>
      <c r="B75" s="205"/>
      <c r="C75" s="205"/>
    </row>
    <row r="76" spans="1:3" ht="15">
      <c r="A76" s="293"/>
      <c r="B76" s="205"/>
      <c r="C76" s="205"/>
    </row>
    <row r="77" spans="1:3" ht="15">
      <c r="A77" s="303"/>
      <c r="B77" s="304"/>
      <c r="C77" s="304"/>
    </row>
    <row r="78" spans="1:3" ht="15.75" thickBot="1">
      <c r="A78" s="303" t="s">
        <v>155</v>
      </c>
      <c r="B78" s="304"/>
      <c r="C78" s="304"/>
    </row>
    <row r="79" spans="1:3" ht="15.75" thickBot="1">
      <c r="A79" s="305"/>
      <c r="B79" s="307"/>
      <c r="C79" s="307" t="s">
        <v>155</v>
      </c>
    </row>
    <row r="80" spans="1:3" ht="15.75" thickBot="1">
      <c r="A80" s="311" t="s">
        <v>157</v>
      </c>
      <c r="B80" s="310">
        <f t="shared" si="3"/>
        <v>0</v>
      </c>
      <c r="C80" s="310"/>
    </row>
    <row r="81" spans="1:3" ht="15">
      <c r="A81" s="315" t="s">
        <v>99</v>
      </c>
      <c r="B81" s="314">
        <f t="shared" si="3"/>
        <v>0</v>
      </c>
      <c r="C81" s="314">
        <f>'CRP NON SOUMIS EQUIL'!$H$155+CRA_SF!$H$155</f>
        <v>0</v>
      </c>
    </row>
    <row r="82" spans="1:3" ht="15">
      <c r="A82" s="319" t="s">
        <v>166</v>
      </c>
      <c r="B82" s="318">
        <f t="shared" si="3"/>
        <v>0</v>
      </c>
      <c r="C82" s="318">
        <f>'CRP NON SOUMIS EQUIL'!$H$156+'CRP NON SOUMIS EQUIL'!$H$158+CRA_SF!$H$156+CRA_SF!$H$158</f>
        <v>0</v>
      </c>
    </row>
    <row r="83" spans="1:3" ht="15">
      <c r="A83" s="319" t="s">
        <v>167</v>
      </c>
      <c r="B83" s="318">
        <f t="shared" si="3"/>
        <v>0</v>
      </c>
      <c r="C83" s="318">
        <f>'CRP NON SOUMIS EQUIL'!$H$160+'CRP NON SOUMIS EQUIL'!$H$161+'CRP NON SOUMIS EQUIL'!$H$162+'CRP NON SOUMIS EQUIL'!$H$163+'CRP NON SOUMIS EQUIL'!$H$164+'CRP NON SOUMIS EQUIL'!$H$165+CRA_SF!$H$160+CRA_SF!$H$161+CRA_SF!$H$162+CRA_SF!$H$163+CRA_SF!$H$164+CRA_SF!$H$165</f>
        <v>0</v>
      </c>
    </row>
    <row r="84" spans="1:3" ht="15">
      <c r="A84" s="322" t="s">
        <v>366</v>
      </c>
      <c r="B84" s="318">
        <f t="shared" si="3"/>
        <v>0</v>
      </c>
      <c r="C84" s="318">
        <f>SUM('CRP NON SOUMIS EQUIL'!$H$166:$H$168)+SUM(CRA_SF!$H$166:$H$168)</f>
        <v>0</v>
      </c>
    </row>
    <row r="85" spans="1:3" ht="15.75" thickBot="1">
      <c r="A85" s="326" t="s">
        <v>102</v>
      </c>
      <c r="B85" s="325"/>
      <c r="C85" s="325"/>
    </row>
    <row r="86" spans="1:3" ht="15.75" thickBot="1">
      <c r="A86" s="311" t="s">
        <v>111</v>
      </c>
      <c r="B86" s="310"/>
      <c r="C86" s="310"/>
    </row>
    <row r="87" spans="1:3" ht="15.75" thickBot="1">
      <c r="A87" s="330" t="s">
        <v>170</v>
      </c>
      <c r="B87" s="329"/>
      <c r="C87" s="329"/>
    </row>
    <row r="90" ht="15">
      <c r="A90" s="92" t="s">
        <v>528</v>
      </c>
    </row>
    <row r="92" ht="15">
      <c r="A92" s="92" t="s">
        <v>229</v>
      </c>
    </row>
    <row r="93" spans="1:3" ht="15.75" thickBot="1">
      <c r="A93" s="293"/>
      <c r="B93" s="293"/>
      <c r="C93" s="293"/>
    </row>
    <row r="94" spans="1:3" ht="15">
      <c r="A94" s="275" t="s">
        <v>188</v>
      </c>
      <c r="B94" s="276">
        <f aca="true" t="shared" si="4" ref="B94:B99">SUM(C94:IV94)</f>
        <v>0</v>
      </c>
      <c r="C94" s="276">
        <f>'CRP NON SOUMIS EQUIL'!$D$32+CRA_SF!$D$32</f>
        <v>0</v>
      </c>
    </row>
    <row r="95" spans="1:3" ht="15">
      <c r="A95" s="799" t="s">
        <v>190</v>
      </c>
      <c r="B95" s="276">
        <f t="shared" si="4"/>
        <v>0</v>
      </c>
      <c r="C95" s="276">
        <f>'CRP NON SOUMIS EQUIL'!$D$50+CRA_SF!$D$50</f>
        <v>0</v>
      </c>
    </row>
    <row r="96" spans="1:3" ht="15.75" thickBot="1">
      <c r="A96" s="279" t="s">
        <v>192</v>
      </c>
      <c r="B96" s="276">
        <f t="shared" si="4"/>
        <v>0</v>
      </c>
      <c r="C96" s="276">
        <f>'CRP NON SOUMIS EQUIL'!$D$97+CRA_SF!$D$97</f>
        <v>0</v>
      </c>
    </row>
    <row r="97" spans="1:3" ht="15.75" thickBot="1">
      <c r="A97" s="295" t="s">
        <v>97</v>
      </c>
      <c r="B97" s="296">
        <f t="shared" si="4"/>
        <v>0</v>
      </c>
      <c r="C97" s="205">
        <f>SUM(C94:C96)</f>
        <v>0</v>
      </c>
    </row>
    <row r="98" spans="1:3" ht="15.75" thickBot="1">
      <c r="A98" s="299" t="s">
        <v>133</v>
      </c>
      <c r="B98" s="300">
        <f t="shared" si="4"/>
        <v>0</v>
      </c>
      <c r="C98" s="205"/>
    </row>
    <row r="99" spans="1:3" ht="15.75" thickBot="1">
      <c r="A99" s="295" t="s">
        <v>153</v>
      </c>
      <c r="B99" s="296">
        <f t="shared" si="4"/>
        <v>0</v>
      </c>
      <c r="C99" s="205"/>
    </row>
    <row r="101" ht="15.75" thickBot="1">
      <c r="A101" s="92" t="s">
        <v>155</v>
      </c>
    </row>
    <row r="102" spans="1:3" ht="15.75" thickBot="1">
      <c r="A102" s="293"/>
      <c r="B102" s="273"/>
      <c r="C102" s="273"/>
    </row>
    <row r="103" spans="1:3" ht="15">
      <c r="A103" s="798" t="s">
        <v>189</v>
      </c>
      <c r="B103" s="277">
        <f>SUM(C103:IV103)</f>
        <v>0</v>
      </c>
      <c r="C103" s="277">
        <f>'CRP NON SOUMIS EQUIL'!$D$121+CRA_SF!$D$121</f>
        <v>0</v>
      </c>
    </row>
    <row r="104" spans="1:3" ht="15">
      <c r="A104" s="280" t="s">
        <v>191</v>
      </c>
      <c r="B104" s="277">
        <f>SUM(C104:IV104)</f>
        <v>0</v>
      </c>
      <c r="C104" s="277">
        <f>'CRP NON SOUMIS EQUIL'!$D$144+CRA_SF!$D$144</f>
        <v>0</v>
      </c>
    </row>
    <row r="105" spans="1:3" ht="27" thickBot="1">
      <c r="A105" s="281" t="s">
        <v>193</v>
      </c>
      <c r="B105" s="277">
        <f>SUM(C105:IV105)</f>
        <v>0</v>
      </c>
      <c r="C105" s="277">
        <f>'CRP NON SOUMIS EQUIL'!$D$171+CRA_SF!$D$171</f>
        <v>0</v>
      </c>
    </row>
    <row r="106" spans="1:3" ht="15.75" thickBot="1">
      <c r="A106" s="298" t="s">
        <v>98</v>
      </c>
      <c r="B106" s="297"/>
      <c r="C106" s="297">
        <f>SUM(C103:C105)</f>
        <v>0</v>
      </c>
    </row>
    <row r="107" spans="1:3" ht="15.75" thickBot="1">
      <c r="A107" s="302" t="s">
        <v>134</v>
      </c>
      <c r="B107" s="301"/>
      <c r="C107" s="301"/>
    </row>
    <row r="108" spans="1:3" ht="15.75" thickBot="1">
      <c r="A108" s="298" t="s">
        <v>153</v>
      </c>
      <c r="B108" s="297"/>
      <c r="C108" s="297"/>
    </row>
  </sheetData>
  <sheetProtection password="EAD6" sheet="1"/>
  <printOptions/>
  <pageMargins left="0.7086614173228347" right="0.7086614173228347" top="0.7480314960629921" bottom="0.7480314960629921" header="0.31496062992125984" footer="0.31496062992125984"/>
  <pageSetup fitToHeight="0" fitToWidth="1" horizontalDpi="600" verticalDpi="600" orientation="portrait" paperSize="9" scale="88" r:id="rId1"/>
</worksheet>
</file>

<file path=xl/worksheets/sheet10.xml><?xml version="1.0" encoding="utf-8"?>
<worksheet xmlns="http://schemas.openxmlformats.org/spreadsheetml/2006/main" xmlns:r="http://schemas.openxmlformats.org/officeDocument/2006/relationships">
  <sheetPr codeName="Feuil8"/>
  <dimension ref="A1:T181"/>
  <sheetViews>
    <sheetView zoomScalePageLayoutView="0" workbookViewId="0" topLeftCell="A1">
      <selection activeCell="A1" sqref="A1"/>
    </sheetView>
  </sheetViews>
  <sheetFormatPr defaultColWidth="11.421875" defaultRowHeight="15"/>
  <cols>
    <col min="1" max="1" width="2.7109375" style="38" customWidth="1"/>
    <col min="2" max="2" width="6.28125" style="61" customWidth="1"/>
    <col min="3" max="3" width="70.28125" style="55" customWidth="1"/>
    <col min="4" max="9" width="15.7109375" style="3" customWidth="1"/>
    <col min="10" max="10" width="15.7109375" style="39" customWidth="1"/>
    <col min="11" max="11" width="2.7109375" style="38" customWidth="1"/>
    <col min="12" max="241" width="11.421875" style="38" customWidth="1"/>
    <col min="242" max="242" width="12.57421875" style="38" customWidth="1"/>
    <col min="243" max="243" width="1.1484375" style="38" customWidth="1"/>
    <col min="244" max="244" width="95.421875" style="38" customWidth="1"/>
    <col min="245" max="251" width="12.57421875" style="38" customWidth="1"/>
    <col min="252" max="16384" width="11.421875" style="38" customWidth="1"/>
  </cols>
  <sheetData>
    <row r="1" spans="1:11" ht="14.25" customHeight="1">
      <c r="A1" s="111"/>
      <c r="B1" s="111"/>
      <c r="C1" s="111"/>
      <c r="D1" s="112"/>
      <c r="E1" s="112"/>
      <c r="F1" s="112"/>
      <c r="G1" s="112"/>
      <c r="H1" s="267"/>
      <c r="I1" s="112"/>
      <c r="J1" s="113"/>
      <c r="K1" s="245"/>
    </row>
    <row r="2" spans="1:11" ht="25.5" customHeight="1">
      <c r="A2" s="111"/>
      <c r="B2" s="850" t="s">
        <v>222</v>
      </c>
      <c r="C2" s="850"/>
      <c r="D2" s="856"/>
      <c r="E2" s="857"/>
      <c r="F2" s="858"/>
      <c r="G2" s="270"/>
      <c r="H2" s="268"/>
      <c r="I2" s="268"/>
      <c r="J2" s="268"/>
      <c r="K2" s="245"/>
    </row>
    <row r="3" spans="1:11" ht="25.5" customHeight="1">
      <c r="A3" s="111"/>
      <c r="B3" s="866" t="s">
        <v>196</v>
      </c>
      <c r="C3" s="867"/>
      <c r="D3" s="467"/>
      <c r="E3" s="468"/>
      <c r="F3" s="469"/>
      <c r="G3" s="271"/>
      <c r="H3" s="269"/>
      <c r="I3" s="269"/>
      <c r="J3" s="269"/>
      <c r="K3" s="245"/>
    </row>
    <row r="4" spans="1:11" ht="25.5" customHeight="1">
      <c r="A4" s="111"/>
      <c r="B4" s="850" t="s">
        <v>201</v>
      </c>
      <c r="C4" s="850"/>
      <c r="D4" s="859"/>
      <c r="E4" s="860"/>
      <c r="F4" s="861"/>
      <c r="G4" s="112"/>
      <c r="H4" s="112"/>
      <c r="I4" s="112"/>
      <c r="J4" s="113"/>
      <c r="K4" s="245"/>
    </row>
    <row r="5" spans="1:11" ht="14.25" customHeight="1">
      <c r="A5" s="111"/>
      <c r="B5" s="111"/>
      <c r="C5" s="111"/>
      <c r="D5" s="112"/>
      <c r="E5" s="112"/>
      <c r="F5" s="112"/>
      <c r="G5" s="112"/>
      <c r="H5" s="112"/>
      <c r="I5" s="112"/>
      <c r="J5" s="113"/>
      <c r="K5" s="245"/>
    </row>
    <row r="6" spans="1:11" ht="15.75" customHeight="1">
      <c r="A6" s="111"/>
      <c r="B6" s="114"/>
      <c r="C6" s="115"/>
      <c r="D6" s="116"/>
      <c r="E6" s="116"/>
      <c r="F6" s="116"/>
      <c r="G6" s="112"/>
      <c r="H6" s="112"/>
      <c r="I6" s="112"/>
      <c r="J6" s="113"/>
      <c r="K6" s="245"/>
    </row>
    <row r="7" spans="1:11" s="40" customFormat="1" ht="38.25" customHeight="1">
      <c r="A7" s="117"/>
      <c r="B7" s="862" t="s">
        <v>278</v>
      </c>
      <c r="C7" s="862"/>
      <c r="D7" s="862"/>
      <c r="E7" s="862"/>
      <c r="F7" s="862"/>
      <c r="G7" s="862"/>
      <c r="H7" s="862"/>
      <c r="I7" s="862"/>
      <c r="J7" s="862"/>
      <c r="K7" s="246"/>
    </row>
    <row r="8" spans="1:11" ht="13.5" thickBot="1">
      <c r="A8" s="111"/>
      <c r="B8" s="119"/>
      <c r="C8" s="118"/>
      <c r="D8" s="116"/>
      <c r="E8" s="116"/>
      <c r="F8" s="116"/>
      <c r="G8" s="112"/>
      <c r="H8" s="112"/>
      <c r="I8" s="112"/>
      <c r="J8" s="113"/>
      <c r="K8" s="245"/>
    </row>
    <row r="9" spans="1:11" s="41" customFormat="1" ht="12.75" customHeight="1">
      <c r="A9" s="119"/>
      <c r="B9" s="119" t="s">
        <v>279</v>
      </c>
      <c r="C9" s="119"/>
      <c r="D9" s="868" t="str">
        <f>IF('Page de garde'!$D$4="","Réalisations Exercice N-1","Réalisations Exercice "&amp;('Page de garde'!$D$4-1))</f>
        <v>Réalisations Exercice N-1</v>
      </c>
      <c r="E9" s="855" t="str">
        <f>IF('Page de garde'!$D$4="","Budget Exercice N (dépendance et soins)","Budget Exercice "&amp;'Page de garde'!$D$4&amp;" (dépendance et soins)")</f>
        <v>Budget Exercice N (dépendance et soins)</v>
      </c>
      <c r="F9" s="855"/>
      <c r="G9" s="855"/>
      <c r="H9" s="864" t="str">
        <f>IF('Page de garde'!$D$4="","Réalisé Exercice N (dépendance et soins)","Réalisé Exercice "&amp;'Page de garde'!$D$4&amp;" (dépendance et soins)")</f>
        <v>Réalisé Exercice N (dépendance et soins)</v>
      </c>
      <c r="I9" s="864"/>
      <c r="J9" s="865"/>
      <c r="K9" s="247"/>
    </row>
    <row r="10" spans="1:11" s="41" customFormat="1" ht="12.75">
      <c r="A10" s="119"/>
      <c r="B10" s="119"/>
      <c r="C10" s="119"/>
      <c r="D10" s="869"/>
      <c r="E10" s="848" t="s">
        <v>117</v>
      </c>
      <c r="F10" s="848" t="s">
        <v>118</v>
      </c>
      <c r="G10" s="848" t="s">
        <v>119</v>
      </c>
      <c r="H10" s="848" t="s">
        <v>120</v>
      </c>
      <c r="I10" s="848" t="s">
        <v>121</v>
      </c>
      <c r="J10" s="846" t="s">
        <v>122</v>
      </c>
      <c r="K10" s="247"/>
    </row>
    <row r="11" spans="1:11" s="41" customFormat="1" ht="33.75" customHeight="1" thickBot="1">
      <c r="A11" s="119"/>
      <c r="B11" s="120"/>
      <c r="C11" s="121" t="s">
        <v>180</v>
      </c>
      <c r="D11" s="870"/>
      <c r="E11" s="849"/>
      <c r="F11" s="849"/>
      <c r="G11" s="849"/>
      <c r="H11" s="849"/>
      <c r="I11" s="849"/>
      <c r="J11" s="847"/>
      <c r="K11" s="247"/>
    </row>
    <row r="12" spans="1:11" s="41" customFormat="1" ht="12.75" customHeight="1">
      <c r="A12" s="119"/>
      <c r="B12" s="122" t="s">
        <v>179</v>
      </c>
      <c r="C12" s="121"/>
      <c r="D12" s="123"/>
      <c r="E12" s="124" t="s">
        <v>123</v>
      </c>
      <c r="F12" s="123" t="s">
        <v>124</v>
      </c>
      <c r="G12" s="125" t="s">
        <v>125</v>
      </c>
      <c r="H12" s="125" t="s">
        <v>126</v>
      </c>
      <c r="I12" s="125" t="s">
        <v>127</v>
      </c>
      <c r="J12" s="126" t="s">
        <v>128</v>
      </c>
      <c r="K12" s="247"/>
    </row>
    <row r="13" spans="1:11" s="42" customFormat="1" ht="12.75" customHeight="1">
      <c r="A13" s="127"/>
      <c r="B13" s="128">
        <v>60</v>
      </c>
      <c r="C13" s="129" t="s">
        <v>76</v>
      </c>
      <c r="D13" s="635"/>
      <c r="E13" s="635"/>
      <c r="F13" s="635"/>
      <c r="G13" s="373">
        <f>E13+F13</f>
        <v>0</v>
      </c>
      <c r="H13" s="635"/>
      <c r="I13" s="373">
        <f>H13-G13</f>
        <v>0</v>
      </c>
      <c r="J13" s="381">
        <f>IF(G13=0,0,I13/G13)</f>
        <v>0</v>
      </c>
      <c r="K13" s="248"/>
    </row>
    <row r="14" spans="1:11" s="42" customFormat="1" ht="12.75" customHeight="1">
      <c r="A14" s="127"/>
      <c r="B14" s="128">
        <v>709</v>
      </c>
      <c r="C14" s="129" t="s">
        <v>2</v>
      </c>
      <c r="D14" s="635"/>
      <c r="E14" s="635"/>
      <c r="F14" s="635"/>
      <c r="G14" s="373">
        <f>E14+F14</f>
        <v>0</v>
      </c>
      <c r="H14" s="635"/>
      <c r="I14" s="373">
        <f>H14-G14</f>
        <v>0</v>
      </c>
      <c r="J14" s="381">
        <f>IF(G14=0,0,I14/G14)</f>
        <v>0</v>
      </c>
      <c r="K14" s="248"/>
    </row>
    <row r="15" spans="1:11" s="42" customFormat="1" ht="12.75" customHeight="1">
      <c r="A15" s="127"/>
      <c r="B15" s="128">
        <v>713</v>
      </c>
      <c r="C15" s="129" t="s">
        <v>3</v>
      </c>
      <c r="D15" s="635"/>
      <c r="E15" s="635"/>
      <c r="F15" s="635"/>
      <c r="G15" s="373">
        <f>E15+F15</f>
        <v>0</v>
      </c>
      <c r="H15" s="635"/>
      <c r="I15" s="373">
        <f>H15-G15</f>
        <v>0</v>
      </c>
      <c r="J15" s="381">
        <f>IF(G15=0,0,I15/G15)</f>
        <v>0</v>
      </c>
      <c r="K15" s="248"/>
    </row>
    <row r="16" spans="1:11" s="42" customFormat="1" ht="12.75" customHeight="1">
      <c r="A16" s="127"/>
      <c r="B16" s="128"/>
      <c r="C16" s="130"/>
      <c r="D16" s="131"/>
      <c r="E16" s="131"/>
      <c r="F16" s="131"/>
      <c r="G16" s="131"/>
      <c r="H16" s="131"/>
      <c r="I16" s="131"/>
      <c r="J16" s="132"/>
      <c r="K16" s="248"/>
    </row>
    <row r="17" spans="1:11" s="43" customFormat="1" ht="12.75" customHeight="1">
      <c r="A17" s="130"/>
      <c r="B17" s="122" t="s">
        <v>4</v>
      </c>
      <c r="C17" s="130"/>
      <c r="D17" s="131"/>
      <c r="E17" s="131"/>
      <c r="F17" s="131"/>
      <c r="G17" s="131"/>
      <c r="H17" s="131"/>
      <c r="I17" s="131"/>
      <c r="J17" s="132"/>
      <c r="K17" s="248"/>
    </row>
    <row r="18" spans="1:20" s="44" customFormat="1" ht="12.75" customHeight="1">
      <c r="A18" s="133"/>
      <c r="B18" s="128">
        <v>6111</v>
      </c>
      <c r="C18" s="129" t="s">
        <v>5</v>
      </c>
      <c r="D18" s="635"/>
      <c r="E18" s="635"/>
      <c r="F18" s="635"/>
      <c r="G18" s="373">
        <f>E18+F18</f>
        <v>0</v>
      </c>
      <c r="H18" s="635"/>
      <c r="I18" s="373">
        <f>H18-G18</f>
        <v>0</v>
      </c>
      <c r="J18" s="381">
        <f>IF(G18=0,0,I18/G18)</f>
        <v>0</v>
      </c>
      <c r="K18" s="249"/>
      <c r="N18" s="42"/>
      <c r="O18" s="42"/>
      <c r="P18" s="42"/>
      <c r="Q18" s="42"/>
      <c r="R18" s="42"/>
      <c r="S18" s="42"/>
      <c r="T18" s="42"/>
    </row>
    <row r="19" spans="1:20" s="45" customFormat="1" ht="12.75" customHeight="1">
      <c r="A19" s="134"/>
      <c r="B19" s="128">
        <v>6112</v>
      </c>
      <c r="C19" s="129" t="s">
        <v>6</v>
      </c>
      <c r="D19" s="635"/>
      <c r="E19" s="635"/>
      <c r="F19" s="635"/>
      <c r="G19" s="373">
        <f>E19+F19</f>
        <v>0</v>
      </c>
      <c r="H19" s="635"/>
      <c r="I19" s="373">
        <f>H19-G19</f>
        <v>0</v>
      </c>
      <c r="J19" s="381">
        <f>IF(G19=0,0,I19/G19)</f>
        <v>0</v>
      </c>
      <c r="K19" s="249"/>
      <c r="N19" s="42"/>
      <c r="O19" s="42"/>
      <c r="P19" s="42"/>
      <c r="Q19" s="42"/>
      <c r="R19" s="42"/>
      <c r="S19" s="42"/>
      <c r="T19" s="42"/>
    </row>
    <row r="20" spans="1:20" s="45" customFormat="1" ht="12.75" customHeight="1">
      <c r="A20" s="134"/>
      <c r="B20" s="128">
        <v>6118</v>
      </c>
      <c r="C20" s="129" t="s">
        <v>7</v>
      </c>
      <c r="D20" s="635"/>
      <c r="E20" s="635"/>
      <c r="F20" s="635"/>
      <c r="G20" s="373">
        <f>E20+F20</f>
        <v>0</v>
      </c>
      <c r="H20" s="635"/>
      <c r="I20" s="373">
        <f>H20-G20</f>
        <v>0</v>
      </c>
      <c r="J20" s="381">
        <f>IF(G20=0,0,I20/G20)</f>
        <v>0</v>
      </c>
      <c r="K20" s="249"/>
      <c r="N20" s="43"/>
      <c r="O20" s="43"/>
      <c r="P20" s="43"/>
      <c r="Q20" s="43"/>
      <c r="R20" s="43"/>
      <c r="S20" s="43"/>
      <c r="T20" s="43"/>
    </row>
    <row r="21" spans="1:20" s="43" customFormat="1" ht="12.75" customHeight="1">
      <c r="A21" s="130"/>
      <c r="B21" s="135" t="s">
        <v>1</v>
      </c>
      <c r="C21" s="130" t="s">
        <v>1</v>
      </c>
      <c r="D21" s="131"/>
      <c r="E21" s="131"/>
      <c r="F21" s="131"/>
      <c r="G21" s="131"/>
      <c r="H21" s="131"/>
      <c r="I21" s="131"/>
      <c r="J21" s="132"/>
      <c r="K21" s="248"/>
      <c r="N21" s="46"/>
      <c r="O21" s="47"/>
      <c r="P21" s="46"/>
      <c r="Q21" s="48"/>
      <c r="R21" s="48"/>
      <c r="S21" s="48"/>
      <c r="T21" s="48"/>
    </row>
    <row r="22" spans="1:11" s="49" customFormat="1" ht="12.75" customHeight="1">
      <c r="A22" s="136"/>
      <c r="B22" s="137" t="s">
        <v>8</v>
      </c>
      <c r="C22" s="136"/>
      <c r="D22" s="138"/>
      <c r="E22" s="138"/>
      <c r="F22" s="138"/>
      <c r="G22" s="138"/>
      <c r="H22" s="138"/>
      <c r="I22" s="138"/>
      <c r="J22" s="139"/>
      <c r="K22" s="250"/>
    </row>
    <row r="23" spans="1:11" s="50" customFormat="1" ht="12.75" customHeight="1">
      <c r="A23" s="140"/>
      <c r="B23" s="141">
        <v>624</v>
      </c>
      <c r="C23" s="142" t="s">
        <v>77</v>
      </c>
      <c r="D23" s="635"/>
      <c r="E23" s="635"/>
      <c r="F23" s="635"/>
      <c r="G23" s="373">
        <f aca="true" t="shared" si="0" ref="G23:G30">E23+F23</f>
        <v>0</v>
      </c>
      <c r="H23" s="635"/>
      <c r="I23" s="373">
        <f aca="true" t="shared" si="1" ref="I23:I30">H23-G23</f>
        <v>0</v>
      </c>
      <c r="J23" s="381">
        <f aca="true" t="shared" si="2" ref="J23:J30">IF(G23=0,0,I23/G23)</f>
        <v>0</v>
      </c>
      <c r="K23" s="250"/>
    </row>
    <row r="24" spans="1:11" s="50" customFormat="1" ht="12.75" customHeight="1">
      <c r="A24" s="140"/>
      <c r="B24" s="141">
        <v>625</v>
      </c>
      <c r="C24" s="142" t="s">
        <v>9</v>
      </c>
      <c r="D24" s="635"/>
      <c r="E24" s="635"/>
      <c r="F24" s="635"/>
      <c r="G24" s="373">
        <f t="shared" si="0"/>
        <v>0</v>
      </c>
      <c r="H24" s="635"/>
      <c r="I24" s="373">
        <f t="shared" si="1"/>
        <v>0</v>
      </c>
      <c r="J24" s="381">
        <f t="shared" si="2"/>
        <v>0</v>
      </c>
      <c r="K24" s="250"/>
    </row>
    <row r="25" spans="1:11" s="50" customFormat="1" ht="12.75" customHeight="1">
      <c r="A25" s="140"/>
      <c r="B25" s="141">
        <v>626</v>
      </c>
      <c r="C25" s="142" t="s">
        <v>10</v>
      </c>
      <c r="D25" s="635"/>
      <c r="E25" s="635"/>
      <c r="F25" s="635"/>
      <c r="G25" s="373">
        <f t="shared" si="0"/>
        <v>0</v>
      </c>
      <c r="H25" s="635"/>
      <c r="I25" s="373">
        <f t="shared" si="1"/>
        <v>0</v>
      </c>
      <c r="J25" s="381">
        <f t="shared" si="2"/>
        <v>0</v>
      </c>
      <c r="K25" s="250"/>
    </row>
    <row r="26" spans="1:11" s="50" customFormat="1" ht="12.75" customHeight="1">
      <c r="A26" s="140"/>
      <c r="B26" s="141">
        <v>628</v>
      </c>
      <c r="C26" s="142" t="s">
        <v>350</v>
      </c>
      <c r="D26" s="635"/>
      <c r="E26" s="635"/>
      <c r="F26" s="635"/>
      <c r="G26" s="373">
        <f t="shared" si="0"/>
        <v>0</v>
      </c>
      <c r="H26" s="635"/>
      <c r="I26" s="373">
        <f t="shared" si="1"/>
        <v>0</v>
      </c>
      <c r="J26" s="381">
        <f t="shared" si="2"/>
        <v>0</v>
      </c>
      <c r="K26" s="250"/>
    </row>
    <row r="27" spans="1:11" s="50" customFormat="1" ht="12.75" customHeight="1">
      <c r="A27" s="140"/>
      <c r="B27" s="141">
        <v>6281</v>
      </c>
      <c r="C27" s="685" t="s">
        <v>354</v>
      </c>
      <c r="D27" s="635"/>
      <c r="E27" s="635"/>
      <c r="F27" s="635"/>
      <c r="G27" s="373">
        <f t="shared" si="0"/>
        <v>0</v>
      </c>
      <c r="H27" s="635"/>
      <c r="I27" s="373">
        <f t="shared" si="1"/>
        <v>0</v>
      </c>
      <c r="J27" s="381">
        <f t="shared" si="2"/>
        <v>0</v>
      </c>
      <c r="K27" s="250"/>
    </row>
    <row r="28" spans="1:11" s="50" customFormat="1" ht="12.75" customHeight="1">
      <c r="A28" s="140"/>
      <c r="B28" s="141">
        <v>6282</v>
      </c>
      <c r="C28" s="685" t="s">
        <v>355</v>
      </c>
      <c r="D28" s="635"/>
      <c r="E28" s="635"/>
      <c r="F28" s="635"/>
      <c r="G28" s="373">
        <f t="shared" si="0"/>
        <v>0</v>
      </c>
      <c r="H28" s="635"/>
      <c r="I28" s="373">
        <f t="shared" si="1"/>
        <v>0</v>
      </c>
      <c r="J28" s="381">
        <f t="shared" si="2"/>
        <v>0</v>
      </c>
      <c r="K28" s="250"/>
    </row>
    <row r="29" spans="1:11" s="50" customFormat="1" ht="12.75" customHeight="1">
      <c r="A29" s="140"/>
      <c r="B29" s="141">
        <v>6283</v>
      </c>
      <c r="C29" s="685" t="s">
        <v>356</v>
      </c>
      <c r="D29" s="635"/>
      <c r="E29" s="635"/>
      <c r="F29" s="635"/>
      <c r="G29" s="373">
        <f t="shared" si="0"/>
        <v>0</v>
      </c>
      <c r="H29" s="635"/>
      <c r="I29" s="373">
        <f t="shared" si="1"/>
        <v>0</v>
      </c>
      <c r="J29" s="381">
        <f t="shared" si="2"/>
        <v>0</v>
      </c>
      <c r="K29" s="250"/>
    </row>
    <row r="30" spans="1:11" s="50" customFormat="1" ht="12.75" customHeight="1">
      <c r="A30" s="140"/>
      <c r="B30" s="141">
        <v>6284</v>
      </c>
      <c r="C30" s="685" t="s">
        <v>357</v>
      </c>
      <c r="D30" s="635"/>
      <c r="E30" s="635"/>
      <c r="F30" s="635"/>
      <c r="G30" s="373">
        <f t="shared" si="0"/>
        <v>0</v>
      </c>
      <c r="H30" s="635"/>
      <c r="I30" s="373">
        <f t="shared" si="1"/>
        <v>0</v>
      </c>
      <c r="J30" s="381">
        <f t="shared" si="2"/>
        <v>0</v>
      </c>
      <c r="K30" s="250"/>
    </row>
    <row r="31" spans="1:11" s="40" customFormat="1" ht="9" customHeight="1" thickBot="1">
      <c r="A31" s="143"/>
      <c r="B31" s="144"/>
      <c r="C31" s="145"/>
      <c r="D31" s="146"/>
      <c r="E31" s="146"/>
      <c r="F31" s="146"/>
      <c r="G31" s="146"/>
      <c r="H31" s="146"/>
      <c r="I31" s="146"/>
      <c r="J31" s="147"/>
      <c r="K31" s="251"/>
    </row>
    <row r="32" spans="1:11" s="50" customFormat="1" ht="13.5" customHeight="1" thickBot="1" thickTop="1">
      <c r="A32" s="140"/>
      <c r="B32" s="148"/>
      <c r="C32" s="365" t="s">
        <v>11</v>
      </c>
      <c r="D32" s="374">
        <f>SUM(D13:D15)+SUM(D18:D20)+SUM(D23:D30)</f>
        <v>0</v>
      </c>
      <c r="E32" s="375">
        <f>SUM(E13:E15)+SUM(E18:E20)+SUM(E23:E30)</f>
        <v>0</v>
      </c>
      <c r="F32" s="375">
        <f>SUM(F13:F15)+SUM(F18:F20)+SUM(F23:F30)</f>
        <v>0</v>
      </c>
      <c r="G32" s="375">
        <f>E32+F32</f>
        <v>0</v>
      </c>
      <c r="H32" s="375">
        <f>SUM(H13:H15)+SUM(H18:H20)+SUM(H23:H30)</f>
        <v>0</v>
      </c>
      <c r="I32" s="375">
        <f>H32-G32</f>
        <v>0</v>
      </c>
      <c r="J32" s="382">
        <f>IF(G32=0,0,I32/G32)</f>
        <v>0</v>
      </c>
      <c r="K32" s="250"/>
    </row>
    <row r="33" spans="1:11" s="50" customFormat="1" ht="9" customHeight="1" thickBot="1" thickTop="1">
      <c r="A33" s="140"/>
      <c r="B33" s="149"/>
      <c r="C33" s="150"/>
      <c r="D33" s="146"/>
      <c r="E33" s="146"/>
      <c r="F33" s="146"/>
      <c r="G33" s="151"/>
      <c r="H33" s="151"/>
      <c r="I33" s="151"/>
      <c r="J33" s="152"/>
      <c r="K33" s="252"/>
    </row>
    <row r="34" spans="1:11" s="51" customFormat="1" ht="12.75" customHeight="1">
      <c r="A34" s="153"/>
      <c r="B34" s="154"/>
      <c r="C34" s="455" t="s">
        <v>181</v>
      </c>
      <c r="D34" s="868" t="str">
        <f>IF('Page de garde'!$D$4="","Réalisations Exercice N-1","Réalisations Exercice "&amp;('Page de garde'!$D$4-1))</f>
        <v>Réalisations Exercice N-1</v>
      </c>
      <c r="E34" s="855" t="str">
        <f>IF('Page de garde'!$D$4="","Budget Exercice N (dépendance et soins)","Budget Exercice "&amp;'Page de garde'!$D$4&amp;" (dépendance et soins)")</f>
        <v>Budget Exercice N (dépendance et soins)</v>
      </c>
      <c r="F34" s="855"/>
      <c r="G34" s="855"/>
      <c r="H34" s="864" t="str">
        <f>IF('Page de garde'!$D$4="","Réalisé Exercice N (dépendance et soins)","Réalisé Exercice "&amp;'Page de garde'!$D$4&amp;" (dépendance et soins)")</f>
        <v>Réalisé Exercice N (dépendance et soins)</v>
      </c>
      <c r="I34" s="864"/>
      <c r="J34" s="865"/>
      <c r="K34" s="253"/>
    </row>
    <row r="35" spans="1:11" s="52" customFormat="1" ht="12.75">
      <c r="A35" s="155"/>
      <c r="B35" s="156"/>
      <c r="C35" s="157"/>
      <c r="D35" s="869"/>
      <c r="E35" s="848" t="s">
        <v>117</v>
      </c>
      <c r="F35" s="848" t="s">
        <v>118</v>
      </c>
      <c r="G35" s="848" t="s">
        <v>119</v>
      </c>
      <c r="H35" s="848" t="s">
        <v>120</v>
      </c>
      <c r="I35" s="848" t="s">
        <v>121</v>
      </c>
      <c r="J35" s="846" t="s">
        <v>122</v>
      </c>
      <c r="K35" s="253"/>
    </row>
    <row r="36" spans="1:11" s="52" customFormat="1" ht="33" customHeight="1" thickBot="1">
      <c r="A36" s="155"/>
      <c r="B36" s="156"/>
      <c r="C36" s="157"/>
      <c r="D36" s="870"/>
      <c r="E36" s="849"/>
      <c r="F36" s="849"/>
      <c r="G36" s="849"/>
      <c r="H36" s="849"/>
      <c r="I36" s="849"/>
      <c r="J36" s="847"/>
      <c r="K36" s="253"/>
    </row>
    <row r="37" spans="1:11" s="52" customFormat="1" ht="12.75">
      <c r="A37" s="155"/>
      <c r="B37" s="156"/>
      <c r="C37" s="157"/>
      <c r="D37" s="123"/>
      <c r="E37" s="124" t="s">
        <v>123</v>
      </c>
      <c r="F37" s="123" t="s">
        <v>124</v>
      </c>
      <c r="G37" s="125" t="s">
        <v>125</v>
      </c>
      <c r="H37" s="125" t="s">
        <v>126</v>
      </c>
      <c r="I37" s="125" t="s">
        <v>127</v>
      </c>
      <c r="J37" s="126" t="s">
        <v>128</v>
      </c>
      <c r="K37" s="253"/>
    </row>
    <row r="38" spans="1:11" s="40" customFormat="1" ht="12.75" customHeight="1">
      <c r="A38" s="143"/>
      <c r="B38" s="158">
        <v>621</v>
      </c>
      <c r="C38" s="159" t="s">
        <v>12</v>
      </c>
      <c r="D38" s="637"/>
      <c r="E38" s="637"/>
      <c r="F38" s="637"/>
      <c r="G38" s="376">
        <f aca="true" t="shared" si="3" ref="G38:G48">E38+F38</f>
        <v>0</v>
      </c>
      <c r="H38" s="637"/>
      <c r="I38" s="376">
        <f aca="true" t="shared" si="4" ref="I38:I48">H38-G38</f>
        <v>0</v>
      </c>
      <c r="J38" s="383">
        <f aca="true" t="shared" si="5" ref="J38:J48">IF(G38=0,0,I38/G38)</f>
        <v>0</v>
      </c>
      <c r="K38" s="251"/>
    </row>
    <row r="39" spans="1:11" s="40" customFormat="1" ht="12.75" customHeight="1">
      <c r="A39" s="143"/>
      <c r="B39" s="158">
        <v>622</v>
      </c>
      <c r="C39" s="159" t="s">
        <v>13</v>
      </c>
      <c r="D39" s="637"/>
      <c r="E39" s="637"/>
      <c r="F39" s="637"/>
      <c r="G39" s="376">
        <f t="shared" si="3"/>
        <v>0</v>
      </c>
      <c r="H39" s="637"/>
      <c r="I39" s="376">
        <f t="shared" si="4"/>
        <v>0</v>
      </c>
      <c r="J39" s="383">
        <f t="shared" si="5"/>
        <v>0</v>
      </c>
      <c r="K39" s="251"/>
    </row>
    <row r="40" spans="1:11" s="40" customFormat="1" ht="25.5" customHeight="1">
      <c r="A40" s="143"/>
      <c r="B40" s="158">
        <v>631</v>
      </c>
      <c r="C40" s="159" t="s">
        <v>14</v>
      </c>
      <c r="D40" s="637"/>
      <c r="E40" s="637"/>
      <c r="F40" s="637"/>
      <c r="G40" s="376">
        <f t="shared" si="3"/>
        <v>0</v>
      </c>
      <c r="H40" s="637"/>
      <c r="I40" s="376">
        <f t="shared" si="4"/>
        <v>0</v>
      </c>
      <c r="J40" s="383">
        <f t="shared" si="5"/>
        <v>0</v>
      </c>
      <c r="K40" s="251"/>
    </row>
    <row r="41" spans="1:11" s="40" customFormat="1" ht="12.75" customHeight="1">
      <c r="A41" s="143"/>
      <c r="B41" s="158">
        <v>633</v>
      </c>
      <c r="C41" s="159" t="s">
        <v>15</v>
      </c>
      <c r="D41" s="637"/>
      <c r="E41" s="637"/>
      <c r="F41" s="637"/>
      <c r="G41" s="376">
        <f t="shared" si="3"/>
        <v>0</v>
      </c>
      <c r="H41" s="637"/>
      <c r="I41" s="376">
        <f t="shared" si="4"/>
        <v>0</v>
      </c>
      <c r="J41" s="383">
        <f t="shared" si="5"/>
        <v>0</v>
      </c>
      <c r="K41" s="251"/>
    </row>
    <row r="42" spans="1:11" s="40" customFormat="1" ht="12.75" customHeight="1">
      <c r="A42" s="143"/>
      <c r="B42" s="158">
        <v>641</v>
      </c>
      <c r="C42" s="159" t="s">
        <v>16</v>
      </c>
      <c r="D42" s="637"/>
      <c r="E42" s="637"/>
      <c r="F42" s="637"/>
      <c r="G42" s="376">
        <f t="shared" si="3"/>
        <v>0</v>
      </c>
      <c r="H42" s="637"/>
      <c r="I42" s="376">
        <f t="shared" si="4"/>
        <v>0</v>
      </c>
      <c r="J42" s="383">
        <f t="shared" si="5"/>
        <v>0</v>
      </c>
      <c r="K42" s="251"/>
    </row>
    <row r="43" spans="1:11" s="40" customFormat="1" ht="12.75" customHeight="1">
      <c r="A43" s="143"/>
      <c r="B43" s="158">
        <v>642</v>
      </c>
      <c r="C43" s="159" t="s">
        <v>17</v>
      </c>
      <c r="D43" s="637"/>
      <c r="E43" s="637"/>
      <c r="F43" s="637"/>
      <c r="G43" s="376">
        <f t="shared" si="3"/>
        <v>0</v>
      </c>
      <c r="H43" s="637"/>
      <c r="I43" s="376">
        <f t="shared" si="4"/>
        <v>0</v>
      </c>
      <c r="J43" s="383">
        <f t="shared" si="5"/>
        <v>0</v>
      </c>
      <c r="K43" s="251"/>
    </row>
    <row r="44" spans="1:11" s="40" customFormat="1" ht="12.75" customHeight="1">
      <c r="A44" s="143"/>
      <c r="B44" s="158">
        <v>643</v>
      </c>
      <c r="C44" s="159" t="s">
        <v>18</v>
      </c>
      <c r="D44" s="637"/>
      <c r="E44" s="637"/>
      <c r="F44" s="637"/>
      <c r="G44" s="376">
        <f t="shared" si="3"/>
        <v>0</v>
      </c>
      <c r="H44" s="637"/>
      <c r="I44" s="376">
        <f t="shared" si="4"/>
        <v>0</v>
      </c>
      <c r="J44" s="383">
        <f t="shared" si="5"/>
        <v>0</v>
      </c>
      <c r="K44" s="251"/>
    </row>
    <row r="45" spans="1:11" s="53" customFormat="1" ht="12.75" customHeight="1">
      <c r="A45" s="160"/>
      <c r="B45" s="161">
        <v>645</v>
      </c>
      <c r="C45" s="159" t="s">
        <v>19</v>
      </c>
      <c r="D45" s="635"/>
      <c r="E45" s="635"/>
      <c r="F45" s="635"/>
      <c r="G45" s="373">
        <f t="shared" si="3"/>
        <v>0</v>
      </c>
      <c r="H45" s="635"/>
      <c r="I45" s="373">
        <f t="shared" si="4"/>
        <v>0</v>
      </c>
      <c r="J45" s="381">
        <f t="shared" si="5"/>
        <v>0</v>
      </c>
      <c r="K45" s="254"/>
    </row>
    <row r="46" spans="1:11" s="53" customFormat="1" ht="12.75" customHeight="1">
      <c r="A46" s="160"/>
      <c r="B46" s="161">
        <v>646</v>
      </c>
      <c r="C46" s="159" t="s">
        <v>20</v>
      </c>
      <c r="D46" s="635"/>
      <c r="E46" s="635"/>
      <c r="F46" s="635"/>
      <c r="G46" s="373">
        <f t="shared" si="3"/>
        <v>0</v>
      </c>
      <c r="H46" s="635"/>
      <c r="I46" s="373">
        <f t="shared" si="4"/>
        <v>0</v>
      </c>
      <c r="J46" s="381">
        <f t="shared" si="5"/>
        <v>0</v>
      </c>
      <c r="K46" s="254"/>
    </row>
    <row r="47" spans="1:11" s="40" customFormat="1" ht="12.75" customHeight="1">
      <c r="A47" s="143"/>
      <c r="B47" s="158">
        <v>647</v>
      </c>
      <c r="C47" s="159" t="s">
        <v>21</v>
      </c>
      <c r="D47" s="637"/>
      <c r="E47" s="637"/>
      <c r="F47" s="637"/>
      <c r="G47" s="376">
        <f t="shared" si="3"/>
        <v>0</v>
      </c>
      <c r="H47" s="637"/>
      <c r="I47" s="376">
        <f t="shared" si="4"/>
        <v>0</v>
      </c>
      <c r="J47" s="383">
        <f t="shared" si="5"/>
        <v>0</v>
      </c>
      <c r="K47" s="251"/>
    </row>
    <row r="48" spans="1:11" s="40" customFormat="1" ht="12.75" customHeight="1">
      <c r="A48" s="143"/>
      <c r="B48" s="158">
        <v>648</v>
      </c>
      <c r="C48" s="159" t="s">
        <v>22</v>
      </c>
      <c r="D48" s="637"/>
      <c r="E48" s="637"/>
      <c r="F48" s="637"/>
      <c r="G48" s="376">
        <f t="shared" si="3"/>
        <v>0</v>
      </c>
      <c r="H48" s="637"/>
      <c r="I48" s="376">
        <f t="shared" si="4"/>
        <v>0</v>
      </c>
      <c r="J48" s="383">
        <f t="shared" si="5"/>
        <v>0</v>
      </c>
      <c r="K48" s="251"/>
    </row>
    <row r="49" spans="1:11" s="54" customFormat="1" ht="9.75" customHeight="1" thickBot="1">
      <c r="A49" s="162"/>
      <c r="B49" s="144"/>
      <c r="C49" s="163"/>
      <c r="D49" s="164"/>
      <c r="E49" s="164"/>
      <c r="F49" s="164"/>
      <c r="G49" s="164"/>
      <c r="H49" s="164"/>
      <c r="I49" s="164"/>
      <c r="J49" s="165"/>
      <c r="K49" s="251"/>
    </row>
    <row r="50" spans="1:11" s="40" customFormat="1" ht="13.5" customHeight="1" thickBot="1" thickTop="1">
      <c r="A50" s="143"/>
      <c r="B50" s="144"/>
      <c r="C50" s="366" t="s">
        <v>23</v>
      </c>
      <c r="D50" s="375">
        <f>SUM(D38:D48)</f>
        <v>0</v>
      </c>
      <c r="E50" s="375">
        <f>SUM(E38:E48)</f>
        <v>0</v>
      </c>
      <c r="F50" s="375">
        <f>SUM(F38:F48)</f>
        <v>0</v>
      </c>
      <c r="G50" s="375">
        <f>E50+F50</f>
        <v>0</v>
      </c>
      <c r="H50" s="375">
        <f>SUM(H38:H48)</f>
        <v>0</v>
      </c>
      <c r="I50" s="375">
        <f>H50-G50</f>
        <v>0</v>
      </c>
      <c r="J50" s="382">
        <f>IF(G50=0,0,I50/G50)</f>
        <v>0</v>
      </c>
      <c r="K50" s="251"/>
    </row>
    <row r="51" spans="1:11" s="54" customFormat="1" ht="13.5" thickTop="1">
      <c r="A51" s="162"/>
      <c r="B51" s="144"/>
      <c r="C51" s="145"/>
      <c r="D51" s="146"/>
      <c r="E51" s="146"/>
      <c r="F51" s="146"/>
      <c r="G51" s="164"/>
      <c r="H51" s="164"/>
      <c r="I51" s="164"/>
      <c r="J51" s="165"/>
      <c r="K51" s="246"/>
    </row>
    <row r="52" spans="1:11" s="40" customFormat="1" ht="5.25" customHeight="1" thickBot="1">
      <c r="A52" s="143"/>
      <c r="B52" s="144"/>
      <c r="C52" s="145"/>
      <c r="D52" s="146"/>
      <c r="E52" s="146"/>
      <c r="F52" s="146"/>
      <c r="G52" s="166"/>
      <c r="H52" s="166"/>
      <c r="I52" s="166"/>
      <c r="J52" s="167"/>
      <c r="K52" s="246"/>
    </row>
    <row r="53" spans="1:11" ht="12.75" customHeight="1">
      <c r="A53" s="168"/>
      <c r="B53" s="168"/>
      <c r="C53" s="455" t="s">
        <v>182</v>
      </c>
      <c r="D53" s="868" t="str">
        <f>IF('Page de garde'!$D$4="","Réalisations Exercice N-1","Réalisations Exercice "&amp;('Page de garde'!$D$4-1))</f>
        <v>Réalisations Exercice N-1</v>
      </c>
      <c r="E53" s="855" t="str">
        <f>IF('Page de garde'!$D$4="","Budget Exercice N (dépendance et soins)","Budget Exercice "&amp;'Page de garde'!$D$4&amp;" (dépendance et soins)")</f>
        <v>Budget Exercice N (dépendance et soins)</v>
      </c>
      <c r="F53" s="855"/>
      <c r="G53" s="855"/>
      <c r="H53" s="864" t="str">
        <f>IF('Page de garde'!$D$4="","Réalisé Exercice N (dépendance et soins)","Réalisé Exercice "&amp;'Page de garde'!$D$4&amp;" (dépendance et soins)")</f>
        <v>Réalisé Exercice N (dépendance et soins)</v>
      </c>
      <c r="I53" s="864"/>
      <c r="J53" s="865"/>
      <c r="K53" s="245"/>
    </row>
    <row r="54" spans="1:11" ht="12.75">
      <c r="A54" s="168"/>
      <c r="B54" s="168"/>
      <c r="C54" s="169"/>
      <c r="D54" s="869"/>
      <c r="E54" s="848" t="s">
        <v>117</v>
      </c>
      <c r="F54" s="848" t="s">
        <v>118</v>
      </c>
      <c r="G54" s="848" t="s">
        <v>119</v>
      </c>
      <c r="H54" s="848" t="s">
        <v>120</v>
      </c>
      <c r="I54" s="848" t="s">
        <v>121</v>
      </c>
      <c r="J54" s="846" t="s">
        <v>122</v>
      </c>
      <c r="K54" s="245"/>
    </row>
    <row r="55" spans="1:11" ht="39.75" customHeight="1" thickBot="1">
      <c r="A55" s="168"/>
      <c r="B55" s="168"/>
      <c r="C55" s="169"/>
      <c r="D55" s="870"/>
      <c r="E55" s="849"/>
      <c r="F55" s="849"/>
      <c r="G55" s="849"/>
      <c r="H55" s="849"/>
      <c r="I55" s="849"/>
      <c r="J55" s="847"/>
      <c r="K55" s="245"/>
    </row>
    <row r="56" spans="1:11" ht="12.75">
      <c r="A56" s="168"/>
      <c r="B56" s="168"/>
      <c r="C56" s="169"/>
      <c r="D56" s="123"/>
      <c r="E56" s="124" t="s">
        <v>123</v>
      </c>
      <c r="F56" s="123" t="s">
        <v>124</v>
      </c>
      <c r="G56" s="125" t="s">
        <v>125</v>
      </c>
      <c r="H56" s="125" t="s">
        <v>126</v>
      </c>
      <c r="I56" s="125" t="s">
        <v>127</v>
      </c>
      <c r="J56" s="126" t="s">
        <v>128</v>
      </c>
      <c r="K56" s="245"/>
    </row>
    <row r="57" spans="1:11" s="42" customFormat="1" ht="12.75" customHeight="1">
      <c r="A57" s="127"/>
      <c r="B57" s="128">
        <v>612</v>
      </c>
      <c r="C57" s="129" t="s">
        <v>24</v>
      </c>
      <c r="D57" s="635"/>
      <c r="E57" s="635"/>
      <c r="F57" s="635"/>
      <c r="G57" s="373">
        <f aca="true" t="shared" si="6" ref="G57:G67">E57+F57</f>
        <v>0</v>
      </c>
      <c r="H57" s="635"/>
      <c r="I57" s="373">
        <f aca="true" t="shared" si="7" ref="I57:I67">H57-G57</f>
        <v>0</v>
      </c>
      <c r="J57" s="381">
        <f aca="true" t="shared" si="8" ref="J57:J67">IF(G57=0,0,I57/G57)</f>
        <v>0</v>
      </c>
      <c r="K57" s="248"/>
    </row>
    <row r="58" spans="1:11" s="42" customFormat="1" ht="12.75" customHeight="1">
      <c r="A58" s="127"/>
      <c r="B58" s="128">
        <v>613</v>
      </c>
      <c r="C58" s="129" t="s">
        <v>78</v>
      </c>
      <c r="D58" s="635"/>
      <c r="E58" s="635"/>
      <c r="F58" s="635"/>
      <c r="G58" s="373">
        <f t="shared" si="6"/>
        <v>0</v>
      </c>
      <c r="H58" s="635"/>
      <c r="I58" s="373">
        <f t="shared" si="7"/>
        <v>0</v>
      </c>
      <c r="J58" s="381">
        <f t="shared" si="8"/>
        <v>0</v>
      </c>
      <c r="K58" s="248"/>
    </row>
    <row r="59" spans="1:11" s="42" customFormat="1" ht="12.75" customHeight="1">
      <c r="A59" s="127"/>
      <c r="B59" s="128">
        <v>614</v>
      </c>
      <c r="C59" s="129" t="s">
        <v>25</v>
      </c>
      <c r="D59" s="635"/>
      <c r="E59" s="635"/>
      <c r="F59" s="635"/>
      <c r="G59" s="373">
        <f t="shared" si="6"/>
        <v>0</v>
      </c>
      <c r="H59" s="635"/>
      <c r="I59" s="373">
        <f t="shared" si="7"/>
        <v>0</v>
      </c>
      <c r="J59" s="381">
        <f t="shared" si="8"/>
        <v>0</v>
      </c>
      <c r="K59" s="248"/>
    </row>
    <row r="60" spans="1:11" s="42" customFormat="1" ht="12.75" customHeight="1">
      <c r="A60" s="127"/>
      <c r="B60" s="128">
        <v>615</v>
      </c>
      <c r="C60" s="129" t="s">
        <v>79</v>
      </c>
      <c r="D60" s="635"/>
      <c r="E60" s="635"/>
      <c r="F60" s="635"/>
      <c r="G60" s="373">
        <f t="shared" si="6"/>
        <v>0</v>
      </c>
      <c r="H60" s="635"/>
      <c r="I60" s="373">
        <f t="shared" si="7"/>
        <v>0</v>
      </c>
      <c r="J60" s="381">
        <f t="shared" si="8"/>
        <v>0</v>
      </c>
      <c r="K60" s="248"/>
    </row>
    <row r="61" spans="1:11" s="42" customFormat="1" ht="12.75" customHeight="1">
      <c r="A61" s="127"/>
      <c r="B61" s="128">
        <v>616</v>
      </c>
      <c r="C61" s="129" t="s">
        <v>26</v>
      </c>
      <c r="D61" s="635"/>
      <c r="E61" s="635"/>
      <c r="F61" s="635"/>
      <c r="G61" s="373">
        <f t="shared" si="6"/>
        <v>0</v>
      </c>
      <c r="H61" s="635"/>
      <c r="I61" s="373">
        <f t="shared" si="7"/>
        <v>0</v>
      </c>
      <c r="J61" s="381">
        <f t="shared" si="8"/>
        <v>0</v>
      </c>
      <c r="K61" s="248"/>
    </row>
    <row r="62" spans="1:11" s="42" customFormat="1" ht="12.75" customHeight="1">
      <c r="A62" s="127"/>
      <c r="B62" s="128">
        <v>617</v>
      </c>
      <c r="C62" s="129" t="s">
        <v>27</v>
      </c>
      <c r="D62" s="635"/>
      <c r="E62" s="635"/>
      <c r="F62" s="635"/>
      <c r="G62" s="373">
        <f t="shared" si="6"/>
        <v>0</v>
      </c>
      <c r="H62" s="635"/>
      <c r="I62" s="373">
        <f t="shared" si="7"/>
        <v>0</v>
      </c>
      <c r="J62" s="381">
        <f t="shared" si="8"/>
        <v>0</v>
      </c>
      <c r="K62" s="248"/>
    </row>
    <row r="63" spans="1:11" s="42" customFormat="1" ht="12.75" customHeight="1">
      <c r="A63" s="127"/>
      <c r="B63" s="170">
        <v>618</v>
      </c>
      <c r="C63" s="129" t="s">
        <v>28</v>
      </c>
      <c r="D63" s="635"/>
      <c r="E63" s="635"/>
      <c r="F63" s="635"/>
      <c r="G63" s="373">
        <f t="shared" si="6"/>
        <v>0</v>
      </c>
      <c r="H63" s="635"/>
      <c r="I63" s="373">
        <f t="shared" si="7"/>
        <v>0</v>
      </c>
      <c r="J63" s="381">
        <f t="shared" si="8"/>
        <v>0</v>
      </c>
      <c r="K63" s="248"/>
    </row>
    <row r="64" spans="1:11" s="50" customFormat="1" ht="12.75" customHeight="1">
      <c r="A64" s="140"/>
      <c r="B64" s="141">
        <v>623</v>
      </c>
      <c r="C64" s="142" t="s">
        <v>29</v>
      </c>
      <c r="D64" s="635"/>
      <c r="E64" s="635"/>
      <c r="F64" s="635"/>
      <c r="G64" s="373">
        <f t="shared" si="6"/>
        <v>0</v>
      </c>
      <c r="H64" s="635"/>
      <c r="I64" s="373">
        <f t="shared" si="7"/>
        <v>0</v>
      </c>
      <c r="J64" s="381">
        <f t="shared" si="8"/>
        <v>0</v>
      </c>
      <c r="K64" s="250"/>
    </row>
    <row r="65" spans="1:11" s="50" customFormat="1" ht="12.75" customHeight="1">
      <c r="A65" s="140"/>
      <c r="B65" s="141">
        <v>627</v>
      </c>
      <c r="C65" s="142" t="s">
        <v>30</v>
      </c>
      <c r="D65" s="635"/>
      <c r="E65" s="635"/>
      <c r="F65" s="635"/>
      <c r="G65" s="373">
        <f t="shared" si="6"/>
        <v>0</v>
      </c>
      <c r="H65" s="635"/>
      <c r="I65" s="373">
        <f t="shared" si="7"/>
        <v>0</v>
      </c>
      <c r="J65" s="381">
        <f t="shared" si="8"/>
        <v>0</v>
      </c>
      <c r="K65" s="250"/>
    </row>
    <row r="66" spans="1:11" s="42" customFormat="1" ht="12.75" customHeight="1">
      <c r="A66" s="127"/>
      <c r="B66" s="171">
        <v>635</v>
      </c>
      <c r="C66" s="172" t="s">
        <v>331</v>
      </c>
      <c r="D66" s="635"/>
      <c r="E66" s="635"/>
      <c r="F66" s="635"/>
      <c r="G66" s="373">
        <f t="shared" si="6"/>
        <v>0</v>
      </c>
      <c r="H66" s="635"/>
      <c r="I66" s="373">
        <f t="shared" si="7"/>
        <v>0</v>
      </c>
      <c r="J66" s="381">
        <f t="shared" si="8"/>
        <v>0</v>
      </c>
      <c r="K66" s="248"/>
    </row>
    <row r="67" spans="1:11" s="42" customFormat="1" ht="12.75" customHeight="1">
      <c r="A67" s="127"/>
      <c r="B67" s="173">
        <v>637</v>
      </c>
      <c r="C67" s="172" t="s">
        <v>332</v>
      </c>
      <c r="D67" s="635"/>
      <c r="E67" s="635"/>
      <c r="F67" s="635"/>
      <c r="G67" s="373">
        <f t="shared" si="6"/>
        <v>0</v>
      </c>
      <c r="H67" s="635"/>
      <c r="I67" s="373">
        <f t="shared" si="7"/>
        <v>0</v>
      </c>
      <c r="J67" s="381">
        <f t="shared" si="8"/>
        <v>0</v>
      </c>
      <c r="K67" s="248"/>
    </row>
    <row r="68" spans="1:11" s="42" customFormat="1" ht="5.25" customHeight="1">
      <c r="A68" s="127"/>
      <c r="B68" s="173"/>
      <c r="C68" s="174"/>
      <c r="D68" s="131"/>
      <c r="E68" s="131"/>
      <c r="F68" s="131"/>
      <c r="G68" s="131"/>
      <c r="H68" s="131"/>
      <c r="I68" s="131"/>
      <c r="J68" s="132"/>
      <c r="K68" s="255"/>
    </row>
    <row r="69" spans="1:11" s="42" customFormat="1" ht="12.75">
      <c r="A69" s="127"/>
      <c r="B69" s="175" t="s">
        <v>31</v>
      </c>
      <c r="C69" s="174"/>
      <c r="D69" s="151"/>
      <c r="E69" s="151"/>
      <c r="F69" s="151"/>
      <c r="G69" s="151"/>
      <c r="H69" s="151"/>
      <c r="I69" s="151"/>
      <c r="J69" s="152"/>
      <c r="K69" s="255"/>
    </row>
    <row r="70" spans="1:11" s="42" customFormat="1" ht="25.5" customHeight="1">
      <c r="A70" s="127"/>
      <c r="B70" s="176">
        <v>651</v>
      </c>
      <c r="C70" s="142" t="s">
        <v>32</v>
      </c>
      <c r="D70" s="635"/>
      <c r="E70" s="635"/>
      <c r="F70" s="635"/>
      <c r="G70" s="373">
        <f aca="true" t="shared" si="9" ref="G70:G75">E70+F70</f>
        <v>0</v>
      </c>
      <c r="H70" s="635"/>
      <c r="I70" s="373">
        <f aca="true" t="shared" si="10" ref="I70:I75">H70-G70</f>
        <v>0</v>
      </c>
      <c r="J70" s="381">
        <f aca="true" t="shared" si="11" ref="J70:J75">IF(G70=0,0,I70/G70)</f>
        <v>0</v>
      </c>
      <c r="K70" s="248"/>
    </row>
    <row r="71" spans="1:11" s="42" customFormat="1" ht="12.75">
      <c r="A71" s="127"/>
      <c r="B71" s="176">
        <v>653</v>
      </c>
      <c r="C71" s="142" t="s">
        <v>161</v>
      </c>
      <c r="D71" s="635"/>
      <c r="E71" s="635"/>
      <c r="F71" s="635"/>
      <c r="G71" s="373">
        <f t="shared" si="9"/>
        <v>0</v>
      </c>
      <c r="H71" s="635"/>
      <c r="I71" s="373">
        <f t="shared" si="10"/>
        <v>0</v>
      </c>
      <c r="J71" s="381">
        <f t="shared" si="11"/>
        <v>0</v>
      </c>
      <c r="K71" s="248"/>
    </row>
    <row r="72" spans="1:11" s="42" customFormat="1" ht="12.75">
      <c r="A72" s="127"/>
      <c r="B72" s="177">
        <v>654</v>
      </c>
      <c r="C72" s="142" t="s">
        <v>33</v>
      </c>
      <c r="D72" s="635"/>
      <c r="E72" s="635"/>
      <c r="F72" s="635"/>
      <c r="G72" s="373">
        <f t="shared" si="9"/>
        <v>0</v>
      </c>
      <c r="H72" s="635"/>
      <c r="I72" s="373">
        <f t="shared" si="10"/>
        <v>0</v>
      </c>
      <c r="J72" s="381">
        <f t="shared" si="11"/>
        <v>0</v>
      </c>
      <c r="K72" s="248"/>
    </row>
    <row r="73" spans="1:11" s="42" customFormat="1" ht="11.25" customHeight="1">
      <c r="A73" s="127"/>
      <c r="B73" s="177">
        <v>655</v>
      </c>
      <c r="C73" s="142" t="s">
        <v>34</v>
      </c>
      <c r="D73" s="635"/>
      <c r="E73" s="635"/>
      <c r="F73" s="635"/>
      <c r="G73" s="373">
        <f t="shared" si="9"/>
        <v>0</v>
      </c>
      <c r="H73" s="635"/>
      <c r="I73" s="373">
        <f t="shared" si="10"/>
        <v>0</v>
      </c>
      <c r="J73" s="381">
        <f t="shared" si="11"/>
        <v>0</v>
      </c>
      <c r="K73" s="248"/>
    </row>
    <row r="74" spans="1:11" s="42" customFormat="1" ht="12.75">
      <c r="A74" s="127"/>
      <c r="B74" s="177">
        <v>657</v>
      </c>
      <c r="C74" s="142" t="s">
        <v>35</v>
      </c>
      <c r="D74" s="635"/>
      <c r="E74" s="635"/>
      <c r="F74" s="635"/>
      <c r="G74" s="373">
        <f t="shared" si="9"/>
        <v>0</v>
      </c>
      <c r="H74" s="635"/>
      <c r="I74" s="373">
        <f t="shared" si="10"/>
        <v>0</v>
      </c>
      <c r="J74" s="381">
        <f t="shared" si="11"/>
        <v>0</v>
      </c>
      <c r="K74" s="248"/>
    </row>
    <row r="75" spans="1:11" s="42" customFormat="1" ht="12.75">
      <c r="A75" s="127"/>
      <c r="B75" s="177">
        <v>658</v>
      </c>
      <c r="C75" s="142" t="s">
        <v>36</v>
      </c>
      <c r="D75" s="635"/>
      <c r="E75" s="635"/>
      <c r="F75" s="635"/>
      <c r="G75" s="373">
        <f t="shared" si="9"/>
        <v>0</v>
      </c>
      <c r="H75" s="635"/>
      <c r="I75" s="373">
        <f t="shared" si="10"/>
        <v>0</v>
      </c>
      <c r="J75" s="381">
        <f t="shared" si="11"/>
        <v>0</v>
      </c>
      <c r="K75" s="248"/>
    </row>
    <row r="76" spans="1:11" s="42" customFormat="1" ht="5.25" customHeight="1">
      <c r="A76" s="127"/>
      <c r="B76" s="177"/>
      <c r="C76" s="136"/>
      <c r="D76" s="131"/>
      <c r="E76" s="131"/>
      <c r="F76" s="131"/>
      <c r="G76" s="131"/>
      <c r="H76" s="131"/>
      <c r="I76" s="131"/>
      <c r="J76" s="132"/>
      <c r="K76" s="248"/>
    </row>
    <row r="77" spans="1:11" s="56" customFormat="1" ht="12.75">
      <c r="A77" s="178"/>
      <c r="B77" s="179" t="s">
        <v>37</v>
      </c>
      <c r="C77" s="180"/>
      <c r="D77" s="138"/>
      <c r="E77" s="138"/>
      <c r="F77" s="138"/>
      <c r="G77" s="138"/>
      <c r="H77" s="138"/>
      <c r="I77" s="138"/>
      <c r="J77" s="139"/>
      <c r="K77" s="256"/>
    </row>
    <row r="78" spans="1:11" s="57" customFormat="1" ht="12.75">
      <c r="A78" s="181"/>
      <c r="B78" s="182">
        <v>66</v>
      </c>
      <c r="C78" s="183" t="s">
        <v>38</v>
      </c>
      <c r="D78" s="635"/>
      <c r="E78" s="635"/>
      <c r="F78" s="635"/>
      <c r="G78" s="373">
        <f>E78+F78</f>
        <v>0</v>
      </c>
      <c r="H78" s="635"/>
      <c r="I78" s="373">
        <f>H78-G78</f>
        <v>0</v>
      </c>
      <c r="J78" s="381">
        <f>IF(G78=0,0,I78/G78)</f>
        <v>0</v>
      </c>
      <c r="K78" s="256"/>
    </row>
    <row r="79" spans="1:11" s="57" customFormat="1" ht="5.25" customHeight="1">
      <c r="A79" s="181"/>
      <c r="B79" s="184"/>
      <c r="C79" s="178"/>
      <c r="D79" s="131"/>
      <c r="E79" s="131"/>
      <c r="F79" s="131"/>
      <c r="G79" s="131"/>
      <c r="H79" s="131"/>
      <c r="I79" s="131"/>
      <c r="J79" s="132"/>
      <c r="K79" s="256"/>
    </row>
    <row r="80" spans="1:11" s="56" customFormat="1" ht="12.75">
      <c r="A80" s="178"/>
      <c r="B80" s="179" t="s">
        <v>39</v>
      </c>
      <c r="C80" s="180"/>
      <c r="D80" s="131"/>
      <c r="E80" s="131"/>
      <c r="F80" s="131"/>
      <c r="G80" s="131"/>
      <c r="H80" s="131"/>
      <c r="I80" s="131"/>
      <c r="J80" s="132"/>
      <c r="K80" s="256"/>
    </row>
    <row r="81" spans="1:11" s="57" customFormat="1" ht="12.75">
      <c r="A81" s="181"/>
      <c r="B81" s="182">
        <v>671</v>
      </c>
      <c r="C81" s="183" t="s">
        <v>40</v>
      </c>
      <c r="D81" s="635"/>
      <c r="E81" s="635"/>
      <c r="F81" s="635"/>
      <c r="G81" s="373">
        <f>E81+F81</f>
        <v>0</v>
      </c>
      <c r="H81" s="635"/>
      <c r="I81" s="373">
        <f>H81-G81</f>
        <v>0</v>
      </c>
      <c r="J81" s="381">
        <f>IF(G81=0,0,I81/G81)</f>
        <v>0</v>
      </c>
      <c r="K81" s="256"/>
    </row>
    <row r="82" spans="1:11" s="57" customFormat="1" ht="12.75">
      <c r="A82" s="181"/>
      <c r="B82" s="182">
        <v>675</v>
      </c>
      <c r="C82" s="183" t="s">
        <v>41</v>
      </c>
      <c r="D82" s="635"/>
      <c r="E82" s="635"/>
      <c r="F82" s="635"/>
      <c r="G82" s="373">
        <f>E82+F82</f>
        <v>0</v>
      </c>
      <c r="H82" s="635"/>
      <c r="I82" s="373">
        <f>H82-G82</f>
        <v>0</v>
      </c>
      <c r="J82" s="381">
        <f>IF(G82=0,0,I82/G82)</f>
        <v>0</v>
      </c>
      <c r="K82" s="256"/>
    </row>
    <row r="83" spans="1:11" s="57" customFormat="1" ht="12.75">
      <c r="A83" s="181"/>
      <c r="B83" s="182">
        <v>678</v>
      </c>
      <c r="C83" s="183" t="s">
        <v>42</v>
      </c>
      <c r="D83" s="635"/>
      <c r="E83" s="635"/>
      <c r="F83" s="635"/>
      <c r="G83" s="373">
        <f>E83+F83</f>
        <v>0</v>
      </c>
      <c r="H83" s="635"/>
      <c r="I83" s="373">
        <f>H83-G83</f>
        <v>0</v>
      </c>
      <c r="J83" s="381">
        <f>IF(G83=0,0,I83/G83)</f>
        <v>0</v>
      </c>
      <c r="K83" s="256"/>
    </row>
    <row r="84" spans="1:11" s="57" customFormat="1" ht="5.25" customHeight="1">
      <c r="A84" s="181"/>
      <c r="B84" s="184"/>
      <c r="C84" s="185"/>
      <c r="D84" s="131"/>
      <c r="E84" s="131"/>
      <c r="F84" s="131"/>
      <c r="G84" s="131"/>
      <c r="H84" s="131"/>
      <c r="I84" s="131"/>
      <c r="J84" s="132"/>
      <c r="K84" s="256"/>
    </row>
    <row r="85" spans="1:11" s="58" customFormat="1" ht="12.75">
      <c r="A85" s="186"/>
      <c r="B85" s="187" t="s">
        <v>43</v>
      </c>
      <c r="C85" s="188"/>
      <c r="D85" s="189"/>
      <c r="E85" s="189"/>
      <c r="F85" s="189"/>
      <c r="G85" s="189"/>
      <c r="H85" s="189"/>
      <c r="I85" s="189"/>
      <c r="J85" s="190"/>
      <c r="K85" s="257"/>
    </row>
    <row r="86" spans="1:11" s="57" customFormat="1" ht="12.75">
      <c r="A86" s="181"/>
      <c r="B86" s="182">
        <v>6811</v>
      </c>
      <c r="C86" s="183" t="s">
        <v>44</v>
      </c>
      <c r="D86" s="636"/>
      <c r="E86" s="636"/>
      <c r="F86" s="636"/>
      <c r="G86" s="377">
        <f aca="true" t="shared" si="12" ref="G86:G95">E86+F86</f>
        <v>0</v>
      </c>
      <c r="H86" s="636"/>
      <c r="I86" s="377">
        <f aca="true" t="shared" si="13" ref="I86:I93">H86-G86</f>
        <v>0</v>
      </c>
      <c r="J86" s="384">
        <f aca="true" t="shared" si="14" ref="J86:J93">IF(G86=0,0,I86/G86)</f>
        <v>0</v>
      </c>
      <c r="K86" s="256"/>
    </row>
    <row r="87" spans="1:11" s="57" customFormat="1" ht="12.75" customHeight="1">
      <c r="A87" s="181"/>
      <c r="B87" s="182">
        <v>6812</v>
      </c>
      <c r="C87" s="183" t="s">
        <v>45</v>
      </c>
      <c r="D87" s="636"/>
      <c r="E87" s="636"/>
      <c r="F87" s="636"/>
      <c r="G87" s="377">
        <f t="shared" si="12"/>
        <v>0</v>
      </c>
      <c r="H87" s="636"/>
      <c r="I87" s="377">
        <f t="shared" si="13"/>
        <v>0</v>
      </c>
      <c r="J87" s="384">
        <f t="shared" si="14"/>
        <v>0</v>
      </c>
      <c r="K87" s="256"/>
    </row>
    <row r="88" spans="1:11" s="57" customFormat="1" ht="12.75" customHeight="1">
      <c r="A88" s="181"/>
      <c r="B88" s="182">
        <v>6815</v>
      </c>
      <c r="C88" s="183" t="s">
        <v>164</v>
      </c>
      <c r="D88" s="636"/>
      <c r="E88" s="636"/>
      <c r="F88" s="636"/>
      <c r="G88" s="377">
        <f t="shared" si="12"/>
        <v>0</v>
      </c>
      <c r="H88" s="636"/>
      <c r="I88" s="377">
        <f t="shared" si="13"/>
        <v>0</v>
      </c>
      <c r="J88" s="384">
        <f t="shared" si="14"/>
        <v>0</v>
      </c>
      <c r="K88" s="256"/>
    </row>
    <row r="89" spans="1:11" s="56" customFormat="1" ht="12.75" customHeight="1">
      <c r="A89" s="178"/>
      <c r="B89" s="191">
        <v>6816</v>
      </c>
      <c r="C89" s="183" t="s">
        <v>46</v>
      </c>
      <c r="D89" s="636"/>
      <c r="E89" s="636"/>
      <c r="F89" s="636"/>
      <c r="G89" s="377">
        <f t="shared" si="12"/>
        <v>0</v>
      </c>
      <c r="H89" s="636"/>
      <c r="I89" s="377">
        <f t="shared" si="13"/>
        <v>0</v>
      </c>
      <c r="J89" s="384">
        <f t="shared" si="14"/>
        <v>0</v>
      </c>
      <c r="K89" s="256"/>
    </row>
    <row r="90" spans="1:11" s="56" customFormat="1" ht="12.75" customHeight="1">
      <c r="A90" s="178"/>
      <c r="B90" s="191">
        <v>6817</v>
      </c>
      <c r="C90" s="183" t="s">
        <v>47</v>
      </c>
      <c r="D90" s="636"/>
      <c r="E90" s="636"/>
      <c r="F90" s="636"/>
      <c r="G90" s="377">
        <f t="shared" si="12"/>
        <v>0</v>
      </c>
      <c r="H90" s="636"/>
      <c r="I90" s="377">
        <f t="shared" si="13"/>
        <v>0</v>
      </c>
      <c r="J90" s="384">
        <f t="shared" si="14"/>
        <v>0</v>
      </c>
      <c r="K90" s="256"/>
    </row>
    <row r="91" spans="1:11" s="57" customFormat="1" ht="12.75" customHeight="1">
      <c r="A91" s="181"/>
      <c r="B91" s="182">
        <v>686</v>
      </c>
      <c r="C91" s="183" t="s">
        <v>333</v>
      </c>
      <c r="D91" s="636"/>
      <c r="E91" s="636"/>
      <c r="F91" s="636"/>
      <c r="G91" s="377">
        <f t="shared" si="12"/>
        <v>0</v>
      </c>
      <c r="H91" s="636"/>
      <c r="I91" s="377">
        <f t="shared" si="13"/>
        <v>0</v>
      </c>
      <c r="J91" s="384">
        <f t="shared" si="14"/>
        <v>0</v>
      </c>
      <c r="K91" s="256"/>
    </row>
    <row r="92" spans="1:11" s="57" customFormat="1" ht="25.5" customHeight="1">
      <c r="A92" s="181"/>
      <c r="B92" s="182">
        <v>687</v>
      </c>
      <c r="C92" s="183" t="s">
        <v>48</v>
      </c>
      <c r="D92" s="636"/>
      <c r="E92" s="636"/>
      <c r="F92" s="636"/>
      <c r="G92" s="377">
        <f t="shared" si="12"/>
        <v>0</v>
      </c>
      <c r="H92" s="636"/>
      <c r="I92" s="377">
        <f t="shared" si="13"/>
        <v>0</v>
      </c>
      <c r="J92" s="384">
        <f t="shared" si="14"/>
        <v>0</v>
      </c>
      <c r="K92" s="256"/>
    </row>
    <row r="93" spans="1:11" s="57" customFormat="1" ht="12.75" customHeight="1">
      <c r="A93" s="181"/>
      <c r="B93" s="182">
        <v>689</v>
      </c>
      <c r="C93" s="192" t="s">
        <v>351</v>
      </c>
      <c r="D93" s="636"/>
      <c r="E93" s="636"/>
      <c r="F93" s="636"/>
      <c r="G93" s="377">
        <f t="shared" si="12"/>
        <v>0</v>
      </c>
      <c r="H93" s="636"/>
      <c r="I93" s="377">
        <f t="shared" si="13"/>
        <v>0</v>
      </c>
      <c r="J93" s="384">
        <f t="shared" si="14"/>
        <v>0</v>
      </c>
      <c r="K93" s="256"/>
    </row>
    <row r="94" spans="1:11" s="57" customFormat="1" ht="25.5" customHeight="1">
      <c r="A94" s="181"/>
      <c r="B94" s="182">
        <v>68921</v>
      </c>
      <c r="C94" s="192" t="s">
        <v>352</v>
      </c>
      <c r="D94" s="681"/>
      <c r="E94" s="681"/>
      <c r="F94" s="681"/>
      <c r="G94" s="682">
        <f t="shared" si="12"/>
        <v>0</v>
      </c>
      <c r="H94" s="681"/>
      <c r="I94" s="682">
        <f>H94-G94</f>
        <v>0</v>
      </c>
      <c r="J94" s="683">
        <f>IF(G94=0,0,I94/G94)</f>
        <v>0</v>
      </c>
      <c r="K94" s="256"/>
    </row>
    <row r="95" spans="1:11" s="57" customFormat="1" ht="25.5" customHeight="1">
      <c r="A95" s="181"/>
      <c r="B95" s="182">
        <v>68922</v>
      </c>
      <c r="C95" s="192" t="s">
        <v>353</v>
      </c>
      <c r="D95" s="681"/>
      <c r="E95" s="681"/>
      <c r="F95" s="681"/>
      <c r="G95" s="682">
        <f t="shared" si="12"/>
        <v>0</v>
      </c>
      <c r="H95" s="681"/>
      <c r="I95" s="682">
        <f>H95-G95</f>
        <v>0</v>
      </c>
      <c r="J95" s="683">
        <f>IF(G95=0,0,I95/G95)</f>
        <v>0</v>
      </c>
      <c r="K95" s="256"/>
    </row>
    <row r="96" spans="1:11" s="57" customFormat="1" ht="13.5" customHeight="1" thickBot="1">
      <c r="A96" s="181"/>
      <c r="B96" s="184"/>
      <c r="C96" s="185"/>
      <c r="D96" s="131"/>
      <c r="E96" s="131"/>
      <c r="F96" s="131"/>
      <c r="G96" s="131"/>
      <c r="H96" s="131"/>
      <c r="I96" s="131"/>
      <c r="J96" s="132"/>
      <c r="K96" s="256"/>
    </row>
    <row r="97" spans="1:11" s="57" customFormat="1" ht="14.25" customHeight="1" thickBot="1" thickTop="1">
      <c r="A97" s="181"/>
      <c r="B97" s="193"/>
      <c r="C97" s="194" t="s">
        <v>49</v>
      </c>
      <c r="D97" s="375">
        <f>SUM(D57:D67)+SUM(D70:D75)+D78+SUM(D81:D83)+SUM(D86:D95)</f>
        <v>0</v>
      </c>
      <c r="E97" s="375">
        <f>SUM(E57:E67)+SUM(E70:E75)+E78+SUM(E81:E83)+SUM(E86:E95)</f>
        <v>0</v>
      </c>
      <c r="F97" s="375">
        <f>SUM(F57:F67)+SUM(F70:F75)+F78+SUM(F81:F83)+SUM(F86:F95)</f>
        <v>0</v>
      </c>
      <c r="G97" s="375">
        <f>E97+F97</f>
        <v>0</v>
      </c>
      <c r="H97" s="375">
        <f>SUM(H57:H67)+SUM(H70:H75)+H78+SUM(H81:H83)+SUM(H86:H95)</f>
        <v>0</v>
      </c>
      <c r="I97" s="375">
        <f>H97-G97</f>
        <v>0</v>
      </c>
      <c r="J97" s="382">
        <f>IF(G97=0,0,I97/G97)</f>
        <v>0</v>
      </c>
      <c r="K97" s="256"/>
    </row>
    <row r="98" spans="1:11" s="59" customFormat="1" ht="5.25" customHeight="1" thickTop="1">
      <c r="A98" s="195"/>
      <c r="B98" s="196"/>
      <c r="C98" s="195"/>
      <c r="D98" s="197"/>
      <c r="E98" s="197"/>
      <c r="F98" s="197"/>
      <c r="G98" s="197"/>
      <c r="H98" s="197"/>
      <c r="I98" s="197"/>
      <c r="J98" s="198"/>
      <c r="K98" s="257"/>
    </row>
    <row r="99" spans="1:11" s="60" customFormat="1" ht="5.25" customHeight="1" thickBot="1">
      <c r="A99" s="199"/>
      <c r="B99" s="200"/>
      <c r="C99" s="199"/>
      <c r="D99" s="201"/>
      <c r="E99" s="202"/>
      <c r="F99" s="202"/>
      <c r="G99" s="202"/>
      <c r="H99" s="202"/>
      <c r="I99" s="202"/>
      <c r="J99" s="203"/>
      <c r="K99" s="258"/>
    </row>
    <row r="100" spans="1:11" s="57" customFormat="1" ht="14.25" customHeight="1" thickBot="1" thickTop="1">
      <c r="A100" s="181"/>
      <c r="B100" s="184"/>
      <c r="C100" s="367" t="s">
        <v>97</v>
      </c>
      <c r="D100" s="375">
        <f>D32+D50+D97</f>
        <v>0</v>
      </c>
      <c r="E100" s="375">
        <f>E32+E50+E97</f>
        <v>0</v>
      </c>
      <c r="F100" s="375">
        <f>F32+F50+F97</f>
        <v>0</v>
      </c>
      <c r="G100" s="375">
        <f>E100+F100</f>
        <v>0</v>
      </c>
      <c r="H100" s="375">
        <f>H32+H50+H97</f>
        <v>0</v>
      </c>
      <c r="I100" s="375">
        <f>H100-G100</f>
        <v>0</v>
      </c>
      <c r="J100" s="385">
        <f>IF(G100=0,0,I100/G100)</f>
        <v>0</v>
      </c>
      <c r="K100" s="256"/>
    </row>
    <row r="101" spans="1:11" ht="5.25" customHeight="1" thickBot="1" thickTop="1">
      <c r="A101" s="168"/>
      <c r="B101" s="204"/>
      <c r="C101" s="169"/>
      <c r="D101" s="205"/>
      <c r="E101" s="205"/>
      <c r="F101" s="205"/>
      <c r="G101" s="205"/>
      <c r="H101" s="205"/>
      <c r="I101" s="205"/>
      <c r="J101" s="206"/>
      <c r="K101" s="259"/>
    </row>
    <row r="102" spans="1:11" ht="14.25" customHeight="1" thickBot="1" thickTop="1">
      <c r="A102" s="168"/>
      <c r="B102" s="204"/>
      <c r="C102" s="368" t="s">
        <v>131</v>
      </c>
      <c r="D102" s="374">
        <f>IF(D100-D173&gt;0,0,D173-D100)</f>
        <v>0</v>
      </c>
      <c r="E102" s="375">
        <f>IF(E100-E173&gt;0,0,E173-E100)</f>
        <v>0</v>
      </c>
      <c r="F102" s="375">
        <f>IF(F100-F173&gt;0,0,F173-F100)</f>
        <v>0</v>
      </c>
      <c r="G102" s="375">
        <f>IF((G100-G173)&gt;0,0,G173-G100)</f>
        <v>0</v>
      </c>
      <c r="H102" s="375">
        <f>IF(H100-H173&gt;0,0,H173-H100)</f>
        <v>0</v>
      </c>
      <c r="I102" s="375">
        <f>H102-G102</f>
        <v>0</v>
      </c>
      <c r="J102" s="385">
        <f>IF(G102=0,0,I102/G102)</f>
        <v>0</v>
      </c>
      <c r="K102" s="259"/>
    </row>
    <row r="103" spans="1:11" ht="5.25" customHeight="1" thickBot="1" thickTop="1">
      <c r="A103" s="168"/>
      <c r="B103" s="204"/>
      <c r="C103" s="169"/>
      <c r="D103" s="205"/>
      <c r="E103" s="205"/>
      <c r="F103" s="205"/>
      <c r="G103" s="205"/>
      <c r="H103" s="205"/>
      <c r="I103" s="205"/>
      <c r="J103" s="206"/>
      <c r="K103" s="259"/>
    </row>
    <row r="104" spans="1:11" ht="25.5" customHeight="1" thickBot="1" thickTop="1">
      <c r="A104" s="168"/>
      <c r="B104" s="204"/>
      <c r="C104" s="368" t="s">
        <v>130</v>
      </c>
      <c r="D104" s="374">
        <f>D100+D102</f>
        <v>0</v>
      </c>
      <c r="E104" s="375">
        <f>E100+E102</f>
        <v>0</v>
      </c>
      <c r="F104" s="375">
        <f>F100+F102</f>
        <v>0</v>
      </c>
      <c r="G104" s="375">
        <f>G100+G102</f>
        <v>0</v>
      </c>
      <c r="H104" s="375">
        <f>H100+H102</f>
        <v>0</v>
      </c>
      <c r="I104" s="375">
        <f>H104-G104</f>
        <v>0</v>
      </c>
      <c r="J104" s="385">
        <f>IF(G104=0,0,I104/G104)</f>
        <v>0</v>
      </c>
      <c r="K104" s="259"/>
    </row>
    <row r="105" spans="1:11" ht="11.25" customHeight="1" thickTop="1">
      <c r="A105" s="168"/>
      <c r="B105" s="207"/>
      <c r="C105" s="208"/>
      <c r="D105" s="205"/>
      <c r="E105" s="205"/>
      <c r="F105" s="205"/>
      <c r="G105" s="205"/>
      <c r="H105" s="205"/>
      <c r="I105" s="205"/>
      <c r="J105" s="206"/>
      <c r="K105" s="245"/>
    </row>
    <row r="106" spans="1:11" ht="12.75" customHeight="1" thickBot="1">
      <c r="A106" s="168"/>
      <c r="B106" s="863" t="s">
        <v>280</v>
      </c>
      <c r="C106" s="863"/>
      <c r="D106" s="863"/>
      <c r="E106" s="863"/>
      <c r="F106" s="863"/>
      <c r="G106" s="863"/>
      <c r="H106" s="863"/>
      <c r="I106" s="863"/>
      <c r="J106" s="863"/>
      <c r="K106" s="245"/>
    </row>
    <row r="107" spans="1:11" ht="12.75" customHeight="1">
      <c r="A107" s="168"/>
      <c r="B107" s="209"/>
      <c r="C107" s="169"/>
      <c r="D107" s="868" t="str">
        <f>IF('Page de garde'!$D$4="","Réalisations Exercice N-1","Réalisations Exercice "&amp;('Page de garde'!$D$4-1))</f>
        <v>Réalisations Exercice N-1</v>
      </c>
      <c r="E107" s="855" t="str">
        <f>IF('Page de garde'!$D$4="","Budget Exercice N (dépendance et soins)","Budget Exercice "&amp;'Page de garde'!$D$4&amp;" (dépendance et soins)")</f>
        <v>Budget Exercice N (dépendance et soins)</v>
      </c>
      <c r="F107" s="855"/>
      <c r="G107" s="855"/>
      <c r="H107" s="864" t="str">
        <f>IF('Page de garde'!$D$4="","Réalisé Exercice N (dépendance et soins)","Réalisé Exercice "&amp;'Page de garde'!$D$4&amp;" (dépendance et soins)")</f>
        <v>Réalisé Exercice N (dépendance et soins)</v>
      </c>
      <c r="I107" s="864"/>
      <c r="J107" s="865"/>
      <c r="K107" s="245"/>
    </row>
    <row r="108" spans="1:11" ht="12.75">
      <c r="A108" s="168"/>
      <c r="B108" s="210"/>
      <c r="C108" s="211"/>
      <c r="D108" s="869"/>
      <c r="E108" s="848" t="s">
        <v>117</v>
      </c>
      <c r="F108" s="848" t="s">
        <v>118</v>
      </c>
      <c r="G108" s="848" t="s">
        <v>119</v>
      </c>
      <c r="H108" s="848" t="s">
        <v>120</v>
      </c>
      <c r="I108" s="848" t="s">
        <v>121</v>
      </c>
      <c r="J108" s="846" t="s">
        <v>122</v>
      </c>
      <c r="K108" s="245"/>
    </row>
    <row r="109" spans="1:11" ht="37.5" customHeight="1" thickBot="1">
      <c r="A109" s="168"/>
      <c r="B109" s="210"/>
      <c r="C109" s="212" t="s">
        <v>183</v>
      </c>
      <c r="D109" s="870"/>
      <c r="E109" s="849"/>
      <c r="F109" s="849"/>
      <c r="G109" s="849"/>
      <c r="H109" s="849"/>
      <c r="I109" s="849"/>
      <c r="J109" s="847"/>
      <c r="K109" s="245"/>
    </row>
    <row r="110" spans="1:11" ht="12.75">
      <c r="A110" s="168"/>
      <c r="B110" s="210"/>
      <c r="C110" s="211"/>
      <c r="D110" s="123"/>
      <c r="E110" s="124" t="s">
        <v>123</v>
      </c>
      <c r="F110" s="123" t="s">
        <v>124</v>
      </c>
      <c r="G110" s="125" t="s">
        <v>125</v>
      </c>
      <c r="H110" s="125" t="s">
        <v>126</v>
      </c>
      <c r="I110" s="125" t="s">
        <v>127</v>
      </c>
      <c r="J110" s="126" t="s">
        <v>128</v>
      </c>
      <c r="K110" s="245"/>
    </row>
    <row r="111" spans="1:11" ht="12.75">
      <c r="A111" s="168"/>
      <c r="B111" s="213">
        <v>731</v>
      </c>
      <c r="C111" s="214" t="s">
        <v>50</v>
      </c>
      <c r="D111" s="635"/>
      <c r="E111" s="635"/>
      <c r="F111" s="635"/>
      <c r="G111" s="373">
        <f aca="true" t="shared" si="15" ref="G111:G119">E111+F111</f>
        <v>0</v>
      </c>
      <c r="H111" s="635"/>
      <c r="I111" s="373">
        <f aca="true" t="shared" si="16" ref="I111:I119">H111-G111</f>
        <v>0</v>
      </c>
      <c r="J111" s="381">
        <f aca="true" t="shared" si="17" ref="J111:J119">IF(G111=0,0,I111/G111)</f>
        <v>0</v>
      </c>
      <c r="K111" s="259"/>
    </row>
    <row r="112" spans="1:11" ht="12.75">
      <c r="A112" s="168"/>
      <c r="B112" s="213">
        <v>732</v>
      </c>
      <c r="C112" s="214" t="s">
        <v>51</v>
      </c>
      <c r="D112" s="635"/>
      <c r="E112" s="635"/>
      <c r="F112" s="635"/>
      <c r="G112" s="373">
        <f t="shared" si="15"/>
        <v>0</v>
      </c>
      <c r="H112" s="635"/>
      <c r="I112" s="373">
        <f t="shared" si="16"/>
        <v>0</v>
      </c>
      <c r="J112" s="381">
        <f t="shared" si="17"/>
        <v>0</v>
      </c>
      <c r="K112" s="259"/>
    </row>
    <row r="113" spans="1:11" ht="12.75">
      <c r="A113" s="168"/>
      <c r="B113" s="213">
        <v>733</v>
      </c>
      <c r="C113" s="214" t="s">
        <v>52</v>
      </c>
      <c r="D113" s="635"/>
      <c r="E113" s="635"/>
      <c r="F113" s="635"/>
      <c r="G113" s="373">
        <f t="shared" si="15"/>
        <v>0</v>
      </c>
      <c r="H113" s="635"/>
      <c r="I113" s="373">
        <f t="shared" si="16"/>
        <v>0</v>
      </c>
      <c r="J113" s="381">
        <f t="shared" si="17"/>
        <v>0</v>
      </c>
      <c r="K113" s="259"/>
    </row>
    <row r="114" spans="1:11" ht="12.75">
      <c r="A114" s="168"/>
      <c r="B114" s="215">
        <v>734</v>
      </c>
      <c r="C114" s="214" t="s">
        <v>53</v>
      </c>
      <c r="D114" s="635"/>
      <c r="E114" s="635"/>
      <c r="F114" s="635"/>
      <c r="G114" s="373">
        <f t="shared" si="15"/>
        <v>0</v>
      </c>
      <c r="H114" s="635"/>
      <c r="I114" s="373">
        <f t="shared" si="16"/>
        <v>0</v>
      </c>
      <c r="J114" s="381">
        <f t="shared" si="17"/>
        <v>0</v>
      </c>
      <c r="K114" s="259"/>
    </row>
    <row r="115" spans="1:11" ht="12.75">
      <c r="A115" s="168"/>
      <c r="B115" s="215">
        <v>7351</v>
      </c>
      <c r="C115" s="684" t="s">
        <v>358</v>
      </c>
      <c r="D115" s="635"/>
      <c r="E115" s="635"/>
      <c r="F115" s="635"/>
      <c r="G115" s="373">
        <f t="shared" si="15"/>
        <v>0</v>
      </c>
      <c r="H115" s="635"/>
      <c r="I115" s="373">
        <f t="shared" si="16"/>
        <v>0</v>
      </c>
      <c r="J115" s="381">
        <f t="shared" si="17"/>
        <v>0</v>
      </c>
      <c r="K115" s="259"/>
    </row>
    <row r="116" spans="1:11" ht="12.75">
      <c r="A116" s="168"/>
      <c r="B116" s="215">
        <v>7352</v>
      </c>
      <c r="C116" s="684" t="s">
        <v>359</v>
      </c>
      <c r="D116" s="635"/>
      <c r="E116" s="635"/>
      <c r="F116" s="635"/>
      <c r="G116" s="373">
        <f t="shared" si="15"/>
        <v>0</v>
      </c>
      <c r="H116" s="635"/>
      <c r="I116" s="373">
        <f t="shared" si="16"/>
        <v>0</v>
      </c>
      <c r="J116" s="381">
        <f t="shared" si="17"/>
        <v>0</v>
      </c>
      <c r="K116" s="259"/>
    </row>
    <row r="117" spans="1:11" ht="12.75">
      <c r="A117" s="168"/>
      <c r="B117" s="215">
        <v>7353</v>
      </c>
      <c r="C117" s="684" t="s">
        <v>360</v>
      </c>
      <c r="D117" s="635"/>
      <c r="E117" s="635"/>
      <c r="F117" s="635"/>
      <c r="G117" s="373">
        <f t="shared" si="15"/>
        <v>0</v>
      </c>
      <c r="H117" s="635"/>
      <c r="I117" s="373">
        <f t="shared" si="16"/>
        <v>0</v>
      </c>
      <c r="J117" s="381">
        <f t="shared" si="17"/>
        <v>0</v>
      </c>
      <c r="K117" s="259"/>
    </row>
    <row r="118" spans="1:11" ht="12.75">
      <c r="A118" s="168"/>
      <c r="B118" s="215">
        <v>7358</v>
      </c>
      <c r="C118" s="684" t="s">
        <v>361</v>
      </c>
      <c r="D118" s="635"/>
      <c r="E118" s="635"/>
      <c r="F118" s="635"/>
      <c r="G118" s="373">
        <f t="shared" si="15"/>
        <v>0</v>
      </c>
      <c r="H118" s="635"/>
      <c r="I118" s="373">
        <f t="shared" si="16"/>
        <v>0</v>
      </c>
      <c r="J118" s="381">
        <f>IF(G118=0,0,I118/G118)</f>
        <v>0</v>
      </c>
      <c r="K118" s="259"/>
    </row>
    <row r="119" spans="1:11" ht="12.75">
      <c r="A119" s="168"/>
      <c r="B119" s="215">
        <v>738</v>
      </c>
      <c r="C119" s="214" t="s">
        <v>54</v>
      </c>
      <c r="D119" s="635"/>
      <c r="E119" s="635"/>
      <c r="F119" s="635"/>
      <c r="G119" s="373">
        <f t="shared" si="15"/>
        <v>0</v>
      </c>
      <c r="H119" s="635"/>
      <c r="I119" s="373">
        <f t="shared" si="16"/>
        <v>0</v>
      </c>
      <c r="J119" s="381">
        <f t="shared" si="17"/>
        <v>0</v>
      </c>
      <c r="K119" s="259"/>
    </row>
    <row r="120" spans="1:11" s="62" customFormat="1" ht="13.5" thickBot="1">
      <c r="A120" s="199"/>
      <c r="B120" s="215"/>
      <c r="C120" s="216"/>
      <c r="D120" s="217"/>
      <c r="E120" s="217"/>
      <c r="F120" s="217"/>
      <c r="G120" s="217"/>
      <c r="H120" s="217"/>
      <c r="I120" s="217"/>
      <c r="J120" s="218"/>
      <c r="K120" s="259"/>
    </row>
    <row r="121" spans="1:11" ht="14.25" thickBot="1" thickTop="1">
      <c r="A121" s="168"/>
      <c r="B121" s="219"/>
      <c r="C121" s="369" t="s">
        <v>11</v>
      </c>
      <c r="D121" s="375">
        <f>SUM(D111:D119)</f>
        <v>0</v>
      </c>
      <c r="E121" s="375">
        <f>SUM(E111:E119)</f>
        <v>0</v>
      </c>
      <c r="F121" s="375">
        <f>SUM(F111:F119)</f>
        <v>0</v>
      </c>
      <c r="G121" s="375">
        <f>E121+F121</f>
        <v>0</v>
      </c>
      <c r="H121" s="375">
        <f>SUM(H111:H119)</f>
        <v>0</v>
      </c>
      <c r="I121" s="375">
        <f>H121-G121</f>
        <v>0</v>
      </c>
      <c r="J121" s="386">
        <f>IF(G121=0,0,I121/G121)</f>
        <v>0</v>
      </c>
      <c r="K121" s="259"/>
    </row>
    <row r="122" spans="1:11" ht="13.5" thickTop="1">
      <c r="A122" s="168"/>
      <c r="B122" s="219"/>
      <c r="C122" s="220"/>
      <c r="D122" s="131"/>
      <c r="E122" s="131"/>
      <c r="F122" s="131"/>
      <c r="G122" s="205"/>
      <c r="H122" s="205"/>
      <c r="I122" s="205"/>
      <c r="J122" s="206"/>
      <c r="K122" s="245"/>
    </row>
    <row r="123" spans="1:11" ht="13.5" thickBot="1">
      <c r="A123" s="168"/>
      <c r="B123" s="207"/>
      <c r="C123" s="208"/>
      <c r="D123" s="205"/>
      <c r="E123" s="205"/>
      <c r="F123" s="205"/>
      <c r="G123" s="205"/>
      <c r="H123" s="205"/>
      <c r="I123" s="205"/>
      <c r="J123" s="206"/>
      <c r="K123" s="245"/>
    </row>
    <row r="124" spans="1:11" ht="12.75" customHeight="1">
      <c r="A124" s="168"/>
      <c r="B124" s="207"/>
      <c r="C124" s="851" t="s">
        <v>184</v>
      </c>
      <c r="D124" s="868" t="str">
        <f>IF('Page de garde'!$D$4="","Réalisations Exercice N-1","Réalisations Exercice "&amp;('Page de garde'!$D$4-1))</f>
        <v>Réalisations Exercice N-1</v>
      </c>
      <c r="E124" s="855" t="str">
        <f>IF('Page de garde'!$D$4="","Budget Exercice N (dépendance et soins)","Budget Exercice "&amp;'Page de garde'!$D$4&amp;" (dépendance et soins)")</f>
        <v>Budget Exercice N (dépendance et soins)</v>
      </c>
      <c r="F124" s="855"/>
      <c r="G124" s="855"/>
      <c r="H124" s="864" t="str">
        <f>IF('Page de garde'!$D$4="","Réalisé Exercice N (dépendance et soins)","Réalisé Exercice "&amp;'Page de garde'!$D$4&amp;" (dépendance et soins)")</f>
        <v>Réalisé Exercice N (dépendance et soins)</v>
      </c>
      <c r="I124" s="864"/>
      <c r="J124" s="865"/>
      <c r="K124" s="245"/>
    </row>
    <row r="125" spans="1:11" ht="12.75">
      <c r="A125" s="168"/>
      <c r="B125" s="207"/>
      <c r="C125" s="851"/>
      <c r="D125" s="869"/>
      <c r="E125" s="848" t="s">
        <v>117</v>
      </c>
      <c r="F125" s="848" t="s">
        <v>118</v>
      </c>
      <c r="G125" s="848" t="s">
        <v>119</v>
      </c>
      <c r="H125" s="848" t="s">
        <v>120</v>
      </c>
      <c r="I125" s="848" t="s">
        <v>121</v>
      </c>
      <c r="J125" s="846" t="s">
        <v>122</v>
      </c>
      <c r="K125" s="245"/>
    </row>
    <row r="126" spans="1:11" ht="41.25" customHeight="1" thickBot="1">
      <c r="A126" s="168"/>
      <c r="B126" s="207"/>
      <c r="C126" s="451"/>
      <c r="D126" s="870"/>
      <c r="E126" s="849"/>
      <c r="F126" s="849"/>
      <c r="G126" s="849"/>
      <c r="H126" s="849"/>
      <c r="I126" s="849"/>
      <c r="J126" s="847"/>
      <c r="K126" s="245"/>
    </row>
    <row r="127" spans="1:11" ht="12.75">
      <c r="A127" s="168"/>
      <c r="B127" s="207"/>
      <c r="C127" s="451"/>
      <c r="D127" s="123"/>
      <c r="E127" s="124" t="s">
        <v>123</v>
      </c>
      <c r="F127" s="123" t="s">
        <v>124</v>
      </c>
      <c r="G127" s="125" t="s">
        <v>125</v>
      </c>
      <c r="H127" s="125" t="s">
        <v>126</v>
      </c>
      <c r="I127" s="125" t="s">
        <v>127</v>
      </c>
      <c r="J127" s="126" t="s">
        <v>128</v>
      </c>
      <c r="K127" s="245"/>
    </row>
    <row r="128" spans="1:11" ht="12.75">
      <c r="A128" s="168"/>
      <c r="B128" s="221">
        <v>70</v>
      </c>
      <c r="C128" s="222" t="s">
        <v>75</v>
      </c>
      <c r="D128" s="636"/>
      <c r="E128" s="636"/>
      <c r="F128" s="636"/>
      <c r="G128" s="377">
        <f aca="true" t="shared" si="18" ref="G128:G142">E128+F128</f>
        <v>0</v>
      </c>
      <c r="H128" s="636"/>
      <c r="I128" s="377">
        <f aca="true" t="shared" si="19" ref="I128:I142">H128-G128</f>
        <v>0</v>
      </c>
      <c r="J128" s="384">
        <f aca="true" t="shared" si="20" ref="J128:J142">IF(G128=0,0,I128/G128)</f>
        <v>0</v>
      </c>
      <c r="K128" s="259"/>
    </row>
    <row r="129" spans="1:11" ht="12.75">
      <c r="A129" s="168"/>
      <c r="B129" s="223">
        <v>71</v>
      </c>
      <c r="C129" s="222" t="s">
        <v>55</v>
      </c>
      <c r="D129" s="636"/>
      <c r="E129" s="636"/>
      <c r="F129" s="636"/>
      <c r="G129" s="377">
        <f t="shared" si="18"/>
        <v>0</v>
      </c>
      <c r="H129" s="636"/>
      <c r="I129" s="377">
        <f t="shared" si="19"/>
        <v>0</v>
      </c>
      <c r="J129" s="384">
        <f t="shared" si="20"/>
        <v>0</v>
      </c>
      <c r="K129" s="259"/>
    </row>
    <row r="130" spans="1:11" ht="12.75">
      <c r="A130" s="168"/>
      <c r="B130" s="223">
        <v>72</v>
      </c>
      <c r="C130" s="222" t="s">
        <v>56</v>
      </c>
      <c r="D130" s="636"/>
      <c r="E130" s="636"/>
      <c r="F130" s="636"/>
      <c r="G130" s="377">
        <f t="shared" si="18"/>
        <v>0</v>
      </c>
      <c r="H130" s="636"/>
      <c r="I130" s="377">
        <f t="shared" si="19"/>
        <v>0</v>
      </c>
      <c r="J130" s="384">
        <f t="shared" si="20"/>
        <v>0</v>
      </c>
      <c r="K130" s="259"/>
    </row>
    <row r="131" spans="1:11" ht="12.75">
      <c r="A131" s="168"/>
      <c r="B131" s="224">
        <v>74</v>
      </c>
      <c r="C131" s="222" t="s">
        <v>57</v>
      </c>
      <c r="D131" s="636"/>
      <c r="E131" s="636"/>
      <c r="F131" s="636"/>
      <c r="G131" s="377">
        <f t="shared" si="18"/>
        <v>0</v>
      </c>
      <c r="H131" s="636"/>
      <c r="I131" s="377">
        <f t="shared" si="19"/>
        <v>0</v>
      </c>
      <c r="J131" s="384">
        <f t="shared" si="20"/>
        <v>0</v>
      </c>
      <c r="K131" s="259"/>
    </row>
    <row r="132" spans="1:11" ht="12.75">
      <c r="A132" s="168"/>
      <c r="B132" s="223">
        <v>75</v>
      </c>
      <c r="C132" s="222" t="s">
        <v>58</v>
      </c>
      <c r="D132" s="636"/>
      <c r="E132" s="636"/>
      <c r="F132" s="636"/>
      <c r="G132" s="377">
        <f t="shared" si="18"/>
        <v>0</v>
      </c>
      <c r="H132" s="636"/>
      <c r="I132" s="377">
        <f t="shared" si="19"/>
        <v>0</v>
      </c>
      <c r="J132" s="384">
        <f t="shared" si="20"/>
        <v>0</v>
      </c>
      <c r="K132" s="259"/>
    </row>
    <row r="133" spans="1:11" ht="12.75">
      <c r="A133" s="168"/>
      <c r="B133" s="223">
        <v>603</v>
      </c>
      <c r="C133" s="222" t="s">
        <v>59</v>
      </c>
      <c r="D133" s="636"/>
      <c r="E133" s="636"/>
      <c r="F133" s="636"/>
      <c r="G133" s="377">
        <f t="shared" si="18"/>
        <v>0</v>
      </c>
      <c r="H133" s="636"/>
      <c r="I133" s="377">
        <f t="shared" si="19"/>
        <v>0</v>
      </c>
      <c r="J133" s="384">
        <f t="shared" si="20"/>
        <v>0</v>
      </c>
      <c r="K133" s="259"/>
    </row>
    <row r="134" spans="1:11" ht="12.75">
      <c r="A134" s="168"/>
      <c r="B134" s="223">
        <v>609</v>
      </c>
      <c r="C134" s="222" t="s">
        <v>60</v>
      </c>
      <c r="D134" s="636"/>
      <c r="E134" s="636"/>
      <c r="F134" s="636"/>
      <c r="G134" s="377">
        <f t="shared" si="18"/>
        <v>0</v>
      </c>
      <c r="H134" s="636"/>
      <c r="I134" s="377">
        <f t="shared" si="19"/>
        <v>0</v>
      </c>
      <c r="J134" s="384">
        <f t="shared" si="20"/>
        <v>0</v>
      </c>
      <c r="K134" s="259"/>
    </row>
    <row r="135" spans="1:11" ht="12.75">
      <c r="A135" s="168"/>
      <c r="B135" s="223">
        <v>619</v>
      </c>
      <c r="C135" s="222" t="s">
        <v>61</v>
      </c>
      <c r="D135" s="636"/>
      <c r="E135" s="636"/>
      <c r="F135" s="636"/>
      <c r="G135" s="377">
        <f t="shared" si="18"/>
        <v>0</v>
      </c>
      <c r="H135" s="636"/>
      <c r="I135" s="377">
        <f t="shared" si="19"/>
        <v>0</v>
      </c>
      <c r="J135" s="384">
        <f t="shared" si="20"/>
        <v>0</v>
      </c>
      <c r="K135" s="259"/>
    </row>
    <row r="136" spans="1:11" ht="12.75" customHeight="1">
      <c r="A136" s="168"/>
      <c r="B136" s="223">
        <v>629</v>
      </c>
      <c r="C136" s="222" t="s">
        <v>334</v>
      </c>
      <c r="D136" s="636"/>
      <c r="E136" s="636"/>
      <c r="F136" s="636"/>
      <c r="G136" s="377">
        <f t="shared" si="18"/>
        <v>0</v>
      </c>
      <c r="H136" s="636"/>
      <c r="I136" s="377">
        <f t="shared" si="19"/>
        <v>0</v>
      </c>
      <c r="J136" s="384">
        <f t="shared" si="20"/>
        <v>0</v>
      </c>
      <c r="K136" s="259"/>
    </row>
    <row r="137" spans="1:11" ht="12.75">
      <c r="A137" s="168"/>
      <c r="B137" s="223">
        <v>6419</v>
      </c>
      <c r="C137" s="222" t="s">
        <v>62</v>
      </c>
      <c r="D137" s="636"/>
      <c r="E137" s="636"/>
      <c r="F137" s="636"/>
      <c r="G137" s="377">
        <f t="shared" si="18"/>
        <v>0</v>
      </c>
      <c r="H137" s="636"/>
      <c r="I137" s="377">
        <f t="shared" si="19"/>
        <v>0</v>
      </c>
      <c r="J137" s="384">
        <f t="shared" si="20"/>
        <v>0</v>
      </c>
      <c r="K137" s="259"/>
    </row>
    <row r="138" spans="1:11" ht="12.75">
      <c r="A138" s="168"/>
      <c r="B138" s="223">
        <v>6429</v>
      </c>
      <c r="C138" s="222" t="s">
        <v>187</v>
      </c>
      <c r="D138" s="636"/>
      <c r="E138" s="636"/>
      <c r="F138" s="636"/>
      <c r="G138" s="377">
        <f t="shared" si="18"/>
        <v>0</v>
      </c>
      <c r="H138" s="636"/>
      <c r="I138" s="377">
        <f t="shared" si="19"/>
        <v>0</v>
      </c>
      <c r="J138" s="384">
        <f t="shared" si="20"/>
        <v>0</v>
      </c>
      <c r="K138" s="259"/>
    </row>
    <row r="139" spans="1:11" ht="12.75">
      <c r="A139" s="168"/>
      <c r="B139" s="223">
        <v>6439</v>
      </c>
      <c r="C139" s="222" t="s">
        <v>63</v>
      </c>
      <c r="D139" s="636"/>
      <c r="E139" s="636"/>
      <c r="F139" s="636"/>
      <c r="G139" s="377">
        <f t="shared" si="18"/>
        <v>0</v>
      </c>
      <c r="H139" s="636"/>
      <c r="I139" s="377">
        <f t="shared" si="19"/>
        <v>0</v>
      </c>
      <c r="J139" s="384">
        <f t="shared" si="20"/>
        <v>0</v>
      </c>
      <c r="K139" s="259"/>
    </row>
    <row r="140" spans="1:11" ht="24.75" customHeight="1">
      <c r="A140" s="168"/>
      <c r="B140" s="223" t="s">
        <v>74</v>
      </c>
      <c r="C140" s="222" t="s">
        <v>64</v>
      </c>
      <c r="D140" s="636"/>
      <c r="E140" s="636"/>
      <c r="F140" s="636"/>
      <c r="G140" s="377">
        <f t="shared" si="18"/>
        <v>0</v>
      </c>
      <c r="H140" s="636"/>
      <c r="I140" s="377">
        <f t="shared" si="19"/>
        <v>0</v>
      </c>
      <c r="J140" s="384">
        <f t="shared" si="20"/>
        <v>0</v>
      </c>
      <c r="K140" s="259"/>
    </row>
    <row r="141" spans="1:11" ht="12.75">
      <c r="A141" s="168"/>
      <c r="B141" s="223">
        <v>6489</v>
      </c>
      <c r="C141" s="222" t="s">
        <v>65</v>
      </c>
      <c r="D141" s="636"/>
      <c r="E141" s="636"/>
      <c r="F141" s="636"/>
      <c r="G141" s="377">
        <f t="shared" si="18"/>
        <v>0</v>
      </c>
      <c r="H141" s="636"/>
      <c r="I141" s="377">
        <f t="shared" si="19"/>
        <v>0</v>
      </c>
      <c r="J141" s="384">
        <f t="shared" si="20"/>
        <v>0</v>
      </c>
      <c r="K141" s="259"/>
    </row>
    <row r="142" spans="1:11" ht="12.75">
      <c r="A142" s="168"/>
      <c r="B142" s="223">
        <v>6611</v>
      </c>
      <c r="C142" s="222" t="s">
        <v>66</v>
      </c>
      <c r="D142" s="636"/>
      <c r="E142" s="636"/>
      <c r="F142" s="636"/>
      <c r="G142" s="377">
        <f t="shared" si="18"/>
        <v>0</v>
      </c>
      <c r="H142" s="636"/>
      <c r="I142" s="377">
        <f t="shared" si="19"/>
        <v>0</v>
      </c>
      <c r="J142" s="384">
        <f t="shared" si="20"/>
        <v>0</v>
      </c>
      <c r="K142" s="259"/>
    </row>
    <row r="143" spans="1:11" s="62" customFormat="1" ht="13.5" thickBot="1">
      <c r="A143" s="199"/>
      <c r="B143" s="221"/>
      <c r="C143" s="225"/>
      <c r="D143" s="202"/>
      <c r="E143" s="202"/>
      <c r="F143" s="202"/>
      <c r="G143" s="202"/>
      <c r="H143" s="202"/>
      <c r="I143" s="202"/>
      <c r="J143" s="203"/>
      <c r="K143" s="259"/>
    </row>
    <row r="144" spans="1:11" ht="14.25" thickBot="1" thickTop="1">
      <c r="A144" s="168"/>
      <c r="B144" s="219"/>
      <c r="C144" s="370" t="s">
        <v>23</v>
      </c>
      <c r="D144" s="374">
        <f>SUM(D128:D142)</f>
        <v>0</v>
      </c>
      <c r="E144" s="375">
        <f>SUM(E128:E142)</f>
        <v>0</v>
      </c>
      <c r="F144" s="375">
        <f>SUM(F128:F142)</f>
        <v>0</v>
      </c>
      <c r="G144" s="375">
        <f>E144+F144</f>
        <v>0</v>
      </c>
      <c r="H144" s="375">
        <f>SUM(H128:H142)</f>
        <v>0</v>
      </c>
      <c r="I144" s="375">
        <f>H144-G144</f>
        <v>0</v>
      </c>
      <c r="J144" s="385">
        <f>IF(G144=0,0,I144/G144)</f>
        <v>0</v>
      </c>
      <c r="K144" s="259"/>
    </row>
    <row r="145" spans="1:11" s="62" customFormat="1" ht="13.5" thickTop="1">
      <c r="A145" s="199"/>
      <c r="B145" s="226"/>
      <c r="C145" s="220"/>
      <c r="D145" s="131"/>
      <c r="E145" s="131"/>
      <c r="F145" s="131"/>
      <c r="G145" s="202"/>
      <c r="H145" s="202"/>
      <c r="I145" s="202"/>
      <c r="J145" s="203"/>
      <c r="K145" s="245"/>
    </row>
    <row r="146" spans="1:11" s="62" customFormat="1" ht="13.5" thickBot="1">
      <c r="A146" s="199"/>
      <c r="B146" s="226"/>
      <c r="C146" s="220"/>
      <c r="D146" s="131"/>
      <c r="E146" s="131"/>
      <c r="F146" s="131"/>
      <c r="G146" s="202"/>
      <c r="H146" s="202"/>
      <c r="I146" s="202"/>
      <c r="J146" s="203"/>
      <c r="K146" s="245"/>
    </row>
    <row r="147" spans="1:11" ht="12.75" customHeight="1">
      <c r="A147" s="168"/>
      <c r="B147" s="207"/>
      <c r="C147" s="227" t="s">
        <v>185</v>
      </c>
      <c r="D147" s="868" t="str">
        <f>IF('Page de garde'!$D$4="","Réalisations Exercice N-1","Réalisations Exercice "&amp;('Page de garde'!$D$4-1))</f>
        <v>Réalisations Exercice N-1</v>
      </c>
      <c r="E147" s="855" t="str">
        <f>IF('Page de garde'!$D$4="","Budget Exercice N (dépendance et soins)","Budget Exercice "&amp;'Page de garde'!$D$4&amp;" (dépendance et soins)")</f>
        <v>Budget Exercice N (dépendance et soins)</v>
      </c>
      <c r="F147" s="855"/>
      <c r="G147" s="855"/>
      <c r="H147" s="864" t="str">
        <f>IF('Page de garde'!$D$4="","Réalisé Exercice N (dépendance et soins)","Réalisé Exercice "&amp;'Page de garde'!$D$4&amp;" (dépendance et soins)")</f>
        <v>Réalisé Exercice N (dépendance et soins)</v>
      </c>
      <c r="I147" s="864"/>
      <c r="J147" s="865"/>
      <c r="K147" s="245"/>
    </row>
    <row r="148" spans="1:11" ht="12.75">
      <c r="A148" s="168"/>
      <c r="B148" s="207"/>
      <c r="C148" s="208"/>
      <c r="D148" s="869"/>
      <c r="E148" s="848" t="s">
        <v>117</v>
      </c>
      <c r="F148" s="848" t="s">
        <v>118</v>
      </c>
      <c r="G148" s="848" t="s">
        <v>119</v>
      </c>
      <c r="H148" s="848" t="s">
        <v>120</v>
      </c>
      <c r="I148" s="848" t="s">
        <v>121</v>
      </c>
      <c r="J148" s="846" t="s">
        <v>122</v>
      </c>
      <c r="K148" s="245"/>
    </row>
    <row r="149" spans="1:11" ht="32.25" customHeight="1" thickBot="1">
      <c r="A149" s="168"/>
      <c r="B149" s="207"/>
      <c r="C149" s="208"/>
      <c r="D149" s="870"/>
      <c r="E149" s="849"/>
      <c r="F149" s="849"/>
      <c r="G149" s="849"/>
      <c r="H149" s="849"/>
      <c r="I149" s="849"/>
      <c r="J149" s="847"/>
      <c r="K149" s="245"/>
    </row>
    <row r="150" spans="1:11" ht="12.75">
      <c r="A150" s="168"/>
      <c r="B150" s="207"/>
      <c r="C150" s="208"/>
      <c r="D150" s="123"/>
      <c r="E150" s="124" t="s">
        <v>123</v>
      </c>
      <c r="F150" s="123" t="s">
        <v>124</v>
      </c>
      <c r="G150" s="125" t="s">
        <v>125</v>
      </c>
      <c r="H150" s="125" t="s">
        <v>126</v>
      </c>
      <c r="I150" s="125" t="s">
        <v>127</v>
      </c>
      <c r="J150" s="126" t="s">
        <v>128</v>
      </c>
      <c r="K150" s="245"/>
    </row>
    <row r="151" spans="1:11" ht="12.75">
      <c r="A151" s="168"/>
      <c r="B151" s="224">
        <v>76</v>
      </c>
      <c r="C151" s="222" t="s">
        <v>67</v>
      </c>
      <c r="D151" s="636"/>
      <c r="E151" s="636"/>
      <c r="F151" s="636"/>
      <c r="G151" s="377">
        <f>E151+F151</f>
        <v>0</v>
      </c>
      <c r="H151" s="636"/>
      <c r="I151" s="377">
        <f>H151-G151</f>
        <v>0</v>
      </c>
      <c r="J151" s="384">
        <f>IF(G151=0,0,I151/G151)</f>
        <v>0</v>
      </c>
      <c r="K151" s="259"/>
    </row>
    <row r="152" spans="1:11" ht="12.75">
      <c r="A152" s="168"/>
      <c r="B152" s="224"/>
      <c r="C152" s="225"/>
      <c r="D152" s="202"/>
      <c r="E152" s="202"/>
      <c r="F152" s="202"/>
      <c r="G152" s="202"/>
      <c r="H152" s="202"/>
      <c r="I152" s="202"/>
      <c r="J152" s="203"/>
      <c r="K152" s="259"/>
    </row>
    <row r="153" spans="1:11" ht="12.75">
      <c r="A153" s="168"/>
      <c r="B153" s="228" t="s">
        <v>68</v>
      </c>
      <c r="C153" s="229"/>
      <c r="D153" s="230"/>
      <c r="E153" s="230"/>
      <c r="F153" s="230"/>
      <c r="G153" s="230"/>
      <c r="H153" s="230"/>
      <c r="I153" s="230"/>
      <c r="J153" s="231"/>
      <c r="K153" s="259"/>
    </row>
    <row r="154" spans="1:11" ht="12.75">
      <c r="A154" s="168"/>
      <c r="B154" s="232">
        <v>771</v>
      </c>
      <c r="C154" s="233" t="s">
        <v>69</v>
      </c>
      <c r="D154" s="636"/>
      <c r="E154" s="636"/>
      <c r="F154" s="636"/>
      <c r="G154" s="377">
        <f>E154+F154</f>
        <v>0</v>
      </c>
      <c r="H154" s="636"/>
      <c r="I154" s="377">
        <f>H154-G154</f>
        <v>0</v>
      </c>
      <c r="J154" s="384">
        <f>IF(G154=0,0,I154/G154)</f>
        <v>0</v>
      </c>
      <c r="K154" s="259"/>
    </row>
    <row r="155" spans="1:11" ht="12.75">
      <c r="A155" s="168"/>
      <c r="B155" s="234">
        <v>775</v>
      </c>
      <c r="C155" s="233" t="s">
        <v>99</v>
      </c>
      <c r="D155" s="636"/>
      <c r="E155" s="636"/>
      <c r="F155" s="636"/>
      <c r="G155" s="377">
        <f>E155+F155</f>
        <v>0</v>
      </c>
      <c r="H155" s="636"/>
      <c r="I155" s="377">
        <f>H155-G155</f>
        <v>0</v>
      </c>
      <c r="J155" s="384">
        <f>IF(G155=0,0,I155/G155)</f>
        <v>0</v>
      </c>
      <c r="K155" s="259"/>
    </row>
    <row r="156" spans="1:11" ht="12.75" customHeight="1">
      <c r="A156" s="168"/>
      <c r="B156" s="234">
        <v>777</v>
      </c>
      <c r="C156" s="233" t="s">
        <v>165</v>
      </c>
      <c r="D156" s="636"/>
      <c r="E156" s="636"/>
      <c r="F156" s="636"/>
      <c r="G156" s="377">
        <f>E156+F156</f>
        <v>0</v>
      </c>
      <c r="H156" s="636"/>
      <c r="I156" s="377">
        <f>H156-G156</f>
        <v>0</v>
      </c>
      <c r="J156" s="384">
        <f>IF(G156=0,0,I156/G156)</f>
        <v>0</v>
      </c>
      <c r="K156" s="259"/>
    </row>
    <row r="157" spans="1:11" ht="12.75">
      <c r="A157" s="168"/>
      <c r="B157" s="234">
        <v>778</v>
      </c>
      <c r="C157" s="233" t="s">
        <v>158</v>
      </c>
      <c r="D157" s="636"/>
      <c r="E157" s="636"/>
      <c r="F157" s="636"/>
      <c r="G157" s="377">
        <f>E157+F157</f>
        <v>0</v>
      </c>
      <c r="H157" s="636"/>
      <c r="I157" s="377">
        <f>H157-G157</f>
        <v>0</v>
      </c>
      <c r="J157" s="384">
        <f>IF(G157=0,0,I157/G157)</f>
        <v>0</v>
      </c>
      <c r="K157" s="259"/>
    </row>
    <row r="158" spans="1:11" ht="12.75">
      <c r="A158" s="168"/>
      <c r="B158" s="235">
        <v>7781</v>
      </c>
      <c r="C158" s="236" t="s">
        <v>162</v>
      </c>
      <c r="D158" s="636"/>
      <c r="E158" s="636"/>
      <c r="F158" s="636"/>
      <c r="G158" s="377">
        <f>E158+F158</f>
        <v>0</v>
      </c>
      <c r="H158" s="636"/>
      <c r="I158" s="377">
        <f>H158-G158</f>
        <v>0</v>
      </c>
      <c r="J158" s="381">
        <f>IF(G158=0,0,I158/G158)</f>
        <v>0</v>
      </c>
      <c r="K158" s="259"/>
    </row>
    <row r="159" spans="1:11" ht="12.75">
      <c r="A159" s="168"/>
      <c r="B159" s="228" t="s">
        <v>70</v>
      </c>
      <c r="C159" s="237"/>
      <c r="D159" s="230"/>
      <c r="E159" s="230"/>
      <c r="F159" s="230"/>
      <c r="G159" s="230"/>
      <c r="H159" s="230"/>
      <c r="I159" s="230"/>
      <c r="J159" s="231"/>
      <c r="K159" s="259"/>
    </row>
    <row r="160" spans="1:11" ht="12.75" customHeight="1">
      <c r="A160" s="168"/>
      <c r="B160" s="234">
        <v>7811</v>
      </c>
      <c r="C160" s="214" t="s">
        <v>106</v>
      </c>
      <c r="D160" s="636"/>
      <c r="E160" s="636"/>
      <c r="F160" s="636"/>
      <c r="G160" s="377">
        <f aca="true" t="shared" si="21" ref="G160:G169">E160+F160</f>
        <v>0</v>
      </c>
      <c r="H160" s="636"/>
      <c r="I160" s="377">
        <f aca="true" t="shared" si="22" ref="I160:I169">H160-G160</f>
        <v>0</v>
      </c>
      <c r="J160" s="384">
        <f aca="true" t="shared" si="23" ref="J160:J169">IF(G160=0,0,I160/G160)</f>
        <v>0</v>
      </c>
      <c r="K160" s="259"/>
    </row>
    <row r="161" spans="1:11" ht="12.75">
      <c r="A161" s="168"/>
      <c r="B161" s="234">
        <v>7815</v>
      </c>
      <c r="C161" s="214" t="s">
        <v>105</v>
      </c>
      <c r="D161" s="636"/>
      <c r="E161" s="636"/>
      <c r="F161" s="636"/>
      <c r="G161" s="377">
        <f t="shared" si="21"/>
        <v>0</v>
      </c>
      <c r="H161" s="636"/>
      <c r="I161" s="377">
        <f t="shared" si="22"/>
        <v>0</v>
      </c>
      <c r="J161" s="384">
        <f t="shared" si="23"/>
        <v>0</v>
      </c>
      <c r="K161" s="259"/>
    </row>
    <row r="162" spans="1:11" ht="12.75" customHeight="1">
      <c r="A162" s="168"/>
      <c r="B162" s="234">
        <v>7816</v>
      </c>
      <c r="C162" s="214" t="s">
        <v>104</v>
      </c>
      <c r="D162" s="636"/>
      <c r="E162" s="636"/>
      <c r="F162" s="636"/>
      <c r="G162" s="377">
        <f t="shared" si="21"/>
        <v>0</v>
      </c>
      <c r="H162" s="636"/>
      <c r="I162" s="377">
        <f t="shared" si="22"/>
        <v>0</v>
      </c>
      <c r="J162" s="384">
        <f t="shared" si="23"/>
        <v>0</v>
      </c>
      <c r="K162" s="259"/>
    </row>
    <row r="163" spans="1:11" ht="12.75">
      <c r="A163" s="168"/>
      <c r="B163" s="234">
        <v>7817</v>
      </c>
      <c r="C163" s="214" t="s">
        <v>103</v>
      </c>
      <c r="D163" s="636"/>
      <c r="E163" s="636"/>
      <c r="F163" s="636"/>
      <c r="G163" s="377">
        <f t="shared" si="21"/>
        <v>0</v>
      </c>
      <c r="H163" s="636"/>
      <c r="I163" s="377">
        <f t="shared" si="22"/>
        <v>0</v>
      </c>
      <c r="J163" s="384">
        <f t="shared" si="23"/>
        <v>0</v>
      </c>
      <c r="K163" s="259"/>
    </row>
    <row r="164" spans="1:11" ht="12.75" customHeight="1">
      <c r="A164" s="168"/>
      <c r="B164" s="234">
        <v>786</v>
      </c>
      <c r="C164" s="214" t="s">
        <v>71</v>
      </c>
      <c r="D164" s="636"/>
      <c r="E164" s="636"/>
      <c r="F164" s="636"/>
      <c r="G164" s="377">
        <f t="shared" si="21"/>
        <v>0</v>
      </c>
      <c r="H164" s="636"/>
      <c r="I164" s="377">
        <f t="shared" si="22"/>
        <v>0</v>
      </c>
      <c r="J164" s="384">
        <f t="shared" si="23"/>
        <v>0</v>
      </c>
      <c r="K164" s="259"/>
    </row>
    <row r="165" spans="1:11" ht="12.75" customHeight="1">
      <c r="A165" s="168"/>
      <c r="B165" s="234">
        <v>787</v>
      </c>
      <c r="C165" s="214" t="s">
        <v>72</v>
      </c>
      <c r="D165" s="636"/>
      <c r="E165" s="636"/>
      <c r="F165" s="636"/>
      <c r="G165" s="377">
        <f t="shared" si="21"/>
        <v>0</v>
      </c>
      <c r="H165" s="636"/>
      <c r="I165" s="377">
        <f t="shared" si="22"/>
        <v>0</v>
      </c>
      <c r="J165" s="384">
        <f t="shared" si="23"/>
        <v>0</v>
      </c>
      <c r="K165" s="259"/>
    </row>
    <row r="166" spans="1:11" ht="12.75" customHeight="1">
      <c r="A166" s="168"/>
      <c r="B166" s="234">
        <v>789</v>
      </c>
      <c r="C166" s="214" t="s">
        <v>362</v>
      </c>
      <c r="D166" s="636"/>
      <c r="E166" s="636"/>
      <c r="F166" s="636"/>
      <c r="G166" s="377">
        <f t="shared" si="21"/>
        <v>0</v>
      </c>
      <c r="H166" s="636"/>
      <c r="I166" s="377">
        <f t="shared" si="22"/>
        <v>0</v>
      </c>
      <c r="J166" s="384">
        <f t="shared" si="23"/>
        <v>0</v>
      </c>
      <c r="K166" s="259"/>
    </row>
    <row r="167" spans="1:11" ht="25.5" customHeight="1">
      <c r="A167" s="168"/>
      <c r="B167" s="234">
        <v>78921</v>
      </c>
      <c r="C167" s="214" t="s">
        <v>363</v>
      </c>
      <c r="D167" s="681"/>
      <c r="E167" s="681"/>
      <c r="F167" s="681"/>
      <c r="G167" s="682">
        <f>E167+F167</f>
        <v>0</v>
      </c>
      <c r="H167" s="681"/>
      <c r="I167" s="682">
        <f>H167-G167</f>
        <v>0</v>
      </c>
      <c r="J167" s="683">
        <f>IF(G167=0,0,I167/G167)</f>
        <v>0</v>
      </c>
      <c r="K167" s="259"/>
    </row>
    <row r="168" spans="1:11" ht="25.5" customHeight="1">
      <c r="A168" s="168"/>
      <c r="B168" s="234">
        <v>78922</v>
      </c>
      <c r="C168" s="214" t="s">
        <v>364</v>
      </c>
      <c r="D168" s="681"/>
      <c r="E168" s="681"/>
      <c r="F168" s="681"/>
      <c r="G168" s="682">
        <f>E168+F168</f>
        <v>0</v>
      </c>
      <c r="H168" s="681"/>
      <c r="I168" s="682">
        <f>H168-G168</f>
        <v>0</v>
      </c>
      <c r="J168" s="683">
        <f>IF(G168=0,0,I168/G168)</f>
        <v>0</v>
      </c>
      <c r="K168" s="259"/>
    </row>
    <row r="169" spans="1:11" ht="12.75">
      <c r="A169" s="168"/>
      <c r="B169" s="234">
        <v>79</v>
      </c>
      <c r="C169" s="233" t="s">
        <v>73</v>
      </c>
      <c r="D169" s="636"/>
      <c r="E169" s="636"/>
      <c r="F169" s="636"/>
      <c r="G169" s="377">
        <f t="shared" si="21"/>
        <v>0</v>
      </c>
      <c r="H169" s="635"/>
      <c r="I169" s="377">
        <f t="shared" si="22"/>
        <v>0</v>
      </c>
      <c r="J169" s="381">
        <f t="shared" si="23"/>
        <v>0</v>
      </c>
      <c r="K169" s="259"/>
    </row>
    <row r="170" spans="1:11" ht="13.5" thickBot="1">
      <c r="A170" s="168"/>
      <c r="B170" s="238"/>
      <c r="C170" s="239"/>
      <c r="D170" s="131"/>
      <c r="E170" s="131"/>
      <c r="F170" s="131"/>
      <c r="G170" s="131"/>
      <c r="H170" s="131"/>
      <c r="I170" s="131"/>
      <c r="J170" s="132"/>
      <c r="K170" s="259"/>
    </row>
    <row r="171" spans="1:11" ht="14.25" thickBot="1" thickTop="1">
      <c r="A171" s="168"/>
      <c r="B171" s="240"/>
      <c r="C171" s="371" t="s">
        <v>49</v>
      </c>
      <c r="D171" s="374">
        <f>D151+SUM(D154:D158)+SUM(D160:D169)</f>
        <v>0</v>
      </c>
      <c r="E171" s="375">
        <f>E151+SUM(E154:E158)+SUM(E160:E169)</f>
        <v>0</v>
      </c>
      <c r="F171" s="375">
        <f>F151+SUM(F154:F158)+SUM(F160:F169)</f>
        <v>0</v>
      </c>
      <c r="G171" s="375">
        <f>E171+F171</f>
        <v>0</v>
      </c>
      <c r="H171" s="378">
        <f>H151+SUM(H154:H158)+SUM(H160:H169)</f>
        <v>0</v>
      </c>
      <c r="I171" s="375">
        <f>H171-G171</f>
        <v>0</v>
      </c>
      <c r="J171" s="385">
        <f>IF(G171=0,0,I171/G171)</f>
        <v>0</v>
      </c>
      <c r="K171" s="259"/>
    </row>
    <row r="172" spans="1:11" ht="14.25" thickBot="1" thickTop="1">
      <c r="A172" s="168"/>
      <c r="B172" s="241"/>
      <c r="C172" s="242"/>
      <c r="D172" s="131"/>
      <c r="E172" s="131"/>
      <c r="F172" s="131"/>
      <c r="G172" s="131"/>
      <c r="H172" s="131"/>
      <c r="I172" s="131"/>
      <c r="J172" s="132"/>
      <c r="K172" s="259"/>
    </row>
    <row r="173" spans="1:11" s="63" customFormat="1" ht="14.25" thickBot="1" thickTop="1">
      <c r="A173" s="243"/>
      <c r="B173" s="241"/>
      <c r="C173" s="372" t="s">
        <v>98</v>
      </c>
      <c r="D173" s="374">
        <f>D121+D144+D171</f>
        <v>0</v>
      </c>
      <c r="E173" s="375">
        <f>E121+E144+E171</f>
        <v>0</v>
      </c>
      <c r="F173" s="375">
        <f>F121+F144+F171</f>
        <v>0</v>
      </c>
      <c r="G173" s="375">
        <f>E173+F173</f>
        <v>0</v>
      </c>
      <c r="H173" s="375">
        <f>H121+H144+H171</f>
        <v>0</v>
      </c>
      <c r="I173" s="375">
        <f>H173-G173</f>
        <v>0</v>
      </c>
      <c r="J173" s="385">
        <f>IF(G173=0,0,I173/G173)</f>
        <v>0</v>
      </c>
      <c r="K173" s="260"/>
    </row>
    <row r="174" spans="1:11" ht="14.25" thickBot="1" thickTop="1">
      <c r="A174" s="168"/>
      <c r="B174" s="234"/>
      <c r="C174" s="243"/>
      <c r="D174" s="151"/>
      <c r="E174" s="151"/>
      <c r="F174" s="151"/>
      <c r="G174" s="151"/>
      <c r="H174" s="151"/>
      <c r="I174" s="151"/>
      <c r="J174" s="152"/>
      <c r="K174" s="259"/>
    </row>
    <row r="175" spans="1:11" ht="14.25" thickBot="1" thickTop="1">
      <c r="A175" s="168"/>
      <c r="B175" s="244"/>
      <c r="C175" s="368" t="s">
        <v>129</v>
      </c>
      <c r="D175" s="374">
        <f>IF(D173-D100&gt;0,0,D100-D173)</f>
        <v>0</v>
      </c>
      <c r="E175" s="375">
        <f>IF(E173-E100&gt;0,0,E100-E173)</f>
        <v>0</v>
      </c>
      <c r="F175" s="375">
        <f>IF(F173-F100&gt;0,0,F100-F173)</f>
        <v>0</v>
      </c>
      <c r="G175" s="375">
        <f>IF((G173-G100)&gt;0,0,G100-G173)</f>
        <v>0</v>
      </c>
      <c r="H175" s="375">
        <f>IF(H173-H100&gt;0,0,H100-H173)</f>
        <v>0</v>
      </c>
      <c r="I175" s="375">
        <f>H175-G175</f>
        <v>0</v>
      </c>
      <c r="J175" s="385">
        <f>IF(G175=0,0,I175/G175)</f>
        <v>0</v>
      </c>
      <c r="K175" s="259"/>
    </row>
    <row r="176" spans="1:11" ht="14.25" thickBot="1" thickTop="1">
      <c r="A176" s="168"/>
      <c r="B176" s="204"/>
      <c r="C176" s="169"/>
      <c r="D176" s="205"/>
      <c r="E176" s="205"/>
      <c r="F176" s="205"/>
      <c r="G176" s="205"/>
      <c r="H176" s="205"/>
      <c r="I176" s="205"/>
      <c r="J176" s="206"/>
      <c r="K176" s="259"/>
    </row>
    <row r="177" spans="1:11" ht="27" customHeight="1" thickBot="1" thickTop="1">
      <c r="A177" s="168"/>
      <c r="B177" s="204"/>
      <c r="C177" s="367" t="s">
        <v>130</v>
      </c>
      <c r="D177" s="375">
        <f>D173+D175</f>
        <v>0</v>
      </c>
      <c r="E177" s="375">
        <f>E173+E175</f>
        <v>0</v>
      </c>
      <c r="F177" s="375">
        <f>F173+F175</f>
        <v>0</v>
      </c>
      <c r="G177" s="375">
        <f>G173+G175</f>
        <v>0</v>
      </c>
      <c r="H177" s="375">
        <f>H173+H175</f>
        <v>0</v>
      </c>
      <c r="I177" s="375">
        <f>H177-G177</f>
        <v>0</v>
      </c>
      <c r="J177" s="385">
        <f>IF(G177=0,0,I177/G177)</f>
        <v>0</v>
      </c>
      <c r="K177" s="259"/>
    </row>
    <row r="178" spans="1:11" ht="14.25" thickBot="1" thickTop="1">
      <c r="A178" s="168"/>
      <c r="B178" s="168"/>
      <c r="C178" s="168"/>
      <c r="D178" s="205"/>
      <c r="E178" s="205"/>
      <c r="F178" s="205"/>
      <c r="G178" s="205"/>
      <c r="H178" s="205"/>
      <c r="I178" s="205"/>
      <c r="J178" s="206"/>
      <c r="K178" s="259"/>
    </row>
    <row r="179" spans="1:11" ht="14.25" thickBot="1" thickTop="1">
      <c r="A179" s="168"/>
      <c r="B179" s="244"/>
      <c r="C179" s="414" t="s">
        <v>199</v>
      </c>
      <c r="D179" s="632"/>
      <c r="E179" s="632"/>
      <c r="F179" s="632"/>
      <c r="G179" s="379">
        <f>E179+F179</f>
        <v>0</v>
      </c>
      <c r="H179" s="632"/>
      <c r="I179" s="379">
        <f>H179-G179</f>
        <v>0</v>
      </c>
      <c r="J179" s="387">
        <f>IF(G179=0,0,I179/G179)</f>
        <v>0</v>
      </c>
      <c r="K179" s="259"/>
    </row>
    <row r="180" spans="1:11" ht="14.25" thickBot="1" thickTop="1">
      <c r="A180" s="168"/>
      <c r="B180" s="204"/>
      <c r="C180" s="415" t="s">
        <v>200</v>
      </c>
      <c r="D180" s="634"/>
      <c r="E180" s="633"/>
      <c r="F180" s="633"/>
      <c r="G180" s="380">
        <f>E180+F180</f>
        <v>0</v>
      </c>
      <c r="H180" s="633"/>
      <c r="I180" s="380">
        <f>H180-G180</f>
        <v>0</v>
      </c>
      <c r="J180" s="388">
        <f>IF(G180=0,0,I180/G180)</f>
        <v>0</v>
      </c>
      <c r="K180" s="259"/>
    </row>
    <row r="181" spans="1:11" ht="12.75" thickBot="1" thickTop="1">
      <c r="A181" s="261"/>
      <c r="B181" s="262"/>
      <c r="C181" s="263"/>
      <c r="D181" s="264"/>
      <c r="E181" s="264"/>
      <c r="F181" s="264"/>
      <c r="G181" s="264"/>
      <c r="H181" s="264"/>
      <c r="I181" s="264"/>
      <c r="J181" s="265"/>
      <c r="K181" s="266"/>
    </row>
  </sheetData>
  <sheetProtection password="EAD6" sheet="1" objects="1" scenarios="1"/>
  <mergeCells count="62">
    <mergeCell ref="J148:J149"/>
    <mergeCell ref="H124:J124"/>
    <mergeCell ref="E125:E126"/>
    <mergeCell ref="F125:F126"/>
    <mergeCell ref="G125:G126"/>
    <mergeCell ref="D147:D149"/>
    <mergeCell ref="E147:G147"/>
    <mergeCell ref="H147:J147"/>
    <mergeCell ref="E148:E149"/>
    <mergeCell ref="F148:F149"/>
    <mergeCell ref="D124:D126"/>
    <mergeCell ref="H125:H126"/>
    <mergeCell ref="G148:G149"/>
    <mergeCell ref="H148:H149"/>
    <mergeCell ref="I148:I149"/>
    <mergeCell ref="J54:J55"/>
    <mergeCell ref="B106:J106"/>
    <mergeCell ref="D107:D109"/>
    <mergeCell ref="E107:G107"/>
    <mergeCell ref="H107:J107"/>
    <mergeCell ref="C124:C125"/>
    <mergeCell ref="E124:G124"/>
    <mergeCell ref="I125:I126"/>
    <mergeCell ref="J125:J126"/>
    <mergeCell ref="H108:H109"/>
    <mergeCell ref="D34:D36"/>
    <mergeCell ref="E34:G34"/>
    <mergeCell ref="H34:J34"/>
    <mergeCell ref="E35:E36"/>
    <mergeCell ref="F35:F36"/>
    <mergeCell ref="J35:J36"/>
    <mergeCell ref="H54:H55"/>
    <mergeCell ref="I54:I55"/>
    <mergeCell ref="G35:G36"/>
    <mergeCell ref="H35:H36"/>
    <mergeCell ref="H53:J53"/>
    <mergeCell ref="D53:D55"/>
    <mergeCell ref="E9:G9"/>
    <mergeCell ref="E54:E55"/>
    <mergeCell ref="E10:E11"/>
    <mergeCell ref="E53:G53"/>
    <mergeCell ref="F10:F11"/>
    <mergeCell ref="I10:I11"/>
    <mergeCell ref="J10:J11"/>
    <mergeCell ref="F54:F55"/>
    <mergeCell ref="G54:G55"/>
    <mergeCell ref="E108:E109"/>
    <mergeCell ref="F108:F109"/>
    <mergeCell ref="I108:I109"/>
    <mergeCell ref="J108:J109"/>
    <mergeCell ref="G108:G109"/>
    <mergeCell ref="I35:I36"/>
    <mergeCell ref="B4:C4"/>
    <mergeCell ref="H10:H11"/>
    <mergeCell ref="D4:F4"/>
    <mergeCell ref="G10:G11"/>
    <mergeCell ref="H9:J9"/>
    <mergeCell ref="B2:C2"/>
    <mergeCell ref="D2:F2"/>
    <mergeCell ref="B3:C3"/>
    <mergeCell ref="B7:J7"/>
    <mergeCell ref="D9:D11"/>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76" r:id="rId1"/>
  <headerFooter>
    <oddFooter>&amp;R&amp;"Arial,Normal"&amp;8&amp;F&amp;A</oddFooter>
  </headerFooter>
  <rowBreaks count="3" manualBreakCount="3">
    <brk id="51" max="255" man="1"/>
    <brk id="105" max="255" man="1"/>
    <brk id="145" max="255" man="1"/>
  </rowBreaks>
</worksheet>
</file>

<file path=xl/worksheets/sheet11.xml><?xml version="1.0" encoding="utf-8"?>
<worksheet xmlns="http://schemas.openxmlformats.org/spreadsheetml/2006/main" xmlns:r="http://schemas.openxmlformats.org/officeDocument/2006/relationships">
  <sheetPr codeName="Feuil9"/>
  <dimension ref="A1:H43"/>
  <sheetViews>
    <sheetView zoomScalePageLayoutView="0" workbookViewId="0" topLeftCell="A1">
      <selection activeCell="B2" sqref="B2:M2"/>
    </sheetView>
  </sheetViews>
  <sheetFormatPr defaultColWidth="11.421875" defaultRowHeight="15"/>
  <cols>
    <col min="1" max="1" width="2.7109375" style="64" customWidth="1"/>
    <col min="2" max="2" width="52.140625" style="64" customWidth="1"/>
    <col min="3" max="6" width="15.7109375" style="69" customWidth="1"/>
    <col min="7" max="7" width="70.421875" style="64" customWidth="1"/>
    <col min="8" max="8" width="2.7109375" style="64" customWidth="1"/>
    <col min="9" max="16384" width="11.421875" style="64" customWidth="1"/>
  </cols>
  <sheetData>
    <row r="1" spans="1:8" ht="11.25">
      <c r="A1" s="416"/>
      <c r="B1" s="417"/>
      <c r="C1" s="418"/>
      <c r="D1" s="418"/>
      <c r="E1" s="418"/>
      <c r="F1" s="418"/>
      <c r="G1" s="417"/>
      <c r="H1" s="419"/>
    </row>
    <row r="2" spans="1:8" s="445" customFormat="1" ht="38.25" customHeight="1">
      <c r="A2" s="444"/>
      <c r="B2" s="845" t="s">
        <v>132</v>
      </c>
      <c r="C2" s="845"/>
      <c r="D2" s="845"/>
      <c r="E2" s="845"/>
      <c r="F2" s="845"/>
      <c r="G2" s="845"/>
      <c r="H2" s="421"/>
    </row>
    <row r="3" spans="1:8" ht="12.75">
      <c r="A3" s="420"/>
      <c r="B3" s="272"/>
      <c r="C3" s="422"/>
      <c r="D3" s="422"/>
      <c r="E3" s="422"/>
      <c r="F3" s="449"/>
      <c r="G3" s="449"/>
      <c r="H3" s="421"/>
    </row>
    <row r="4" spans="1:8" ht="12.75">
      <c r="A4" s="420"/>
      <c r="B4" s="877" t="str">
        <f>IF('Page de garde'!$D$4="","COMPTE DE RESULTAT PRINCIPAL NON SOUMIS A EQUILIBRE STRICT (REALISATIONS EXERCICE N)","COMPTE DE RESULTAT PRINCIPAL NON SOUMIS A EQUILIBRE STRICT (REALISATIONS EXERCICE "&amp;'Page de garde'!$D$4&amp;")")</f>
        <v>COMPTE DE RESULTAT PRINCIPAL NON SOUMIS A EQUILIBRE STRICT (REALISATIONS EXERCICE N)</v>
      </c>
      <c r="C4" s="877"/>
      <c r="D4" s="877"/>
      <c r="E4" s="877"/>
      <c r="F4" s="877"/>
      <c r="G4" s="877"/>
      <c r="H4" s="421"/>
    </row>
    <row r="5" spans="1:8" s="445" customFormat="1" ht="12.75">
      <c r="A5" s="444"/>
      <c r="B5" s="446"/>
      <c r="C5" s="446"/>
      <c r="D5" s="446"/>
      <c r="E5" s="446"/>
      <c r="F5" s="449"/>
      <c r="G5" s="449"/>
      <c r="H5" s="421"/>
    </row>
    <row r="6" spans="1:8" s="445" customFormat="1" ht="12.75">
      <c r="A6" s="444"/>
      <c r="B6" s="447" t="s">
        <v>231</v>
      </c>
      <c r="C6" s="876">
        <f>'CRP NON SOUMIS EQUIL'!$D$3</f>
        <v>0</v>
      </c>
      <c r="D6" s="876"/>
      <c r="E6" s="876"/>
      <c r="F6" s="449"/>
      <c r="G6" s="449"/>
      <c r="H6" s="421"/>
    </row>
    <row r="7" spans="1:8" s="445" customFormat="1" ht="12.75">
      <c r="A7" s="444"/>
      <c r="B7" s="447" t="s">
        <v>232</v>
      </c>
      <c r="C7" s="876">
        <f>'CRP NON SOUMIS EQUIL'!$D$2</f>
        <v>0</v>
      </c>
      <c r="D7" s="876"/>
      <c r="E7" s="876"/>
      <c r="F7" s="449"/>
      <c r="G7" s="449"/>
      <c r="H7" s="421"/>
    </row>
    <row r="8" spans="1:8" s="445" customFormat="1" ht="12.75">
      <c r="A8" s="444"/>
      <c r="B8" s="448"/>
      <c r="C8" s="448"/>
      <c r="D8" s="448"/>
      <c r="E8" s="448"/>
      <c r="F8" s="449"/>
      <c r="G8" s="449"/>
      <c r="H8" s="421"/>
    </row>
    <row r="9" spans="1:8" ht="12" thickBot="1">
      <c r="A9" s="420"/>
      <c r="B9" s="423"/>
      <c r="C9" s="423"/>
      <c r="D9" s="423"/>
      <c r="E9" s="423"/>
      <c r="F9" s="423"/>
      <c r="G9" s="423"/>
      <c r="H9" s="421"/>
    </row>
    <row r="10" spans="1:8" s="71" customFormat="1" ht="28.5" customHeight="1" thickBot="1">
      <c r="A10" s="434"/>
      <c r="B10" s="424"/>
      <c r="C10" s="872" t="s">
        <v>335</v>
      </c>
      <c r="D10" s="873"/>
      <c r="E10" s="874" t="s">
        <v>336</v>
      </c>
      <c r="F10" s="875"/>
      <c r="G10" s="424"/>
      <c r="H10" s="435"/>
    </row>
    <row r="11" spans="1:8" s="65" customFormat="1" ht="13.5" thickBot="1">
      <c r="A11" s="425"/>
      <c r="B11" s="85"/>
      <c r="C11" s="288" t="s">
        <v>148</v>
      </c>
      <c r="D11" s="273" t="s">
        <v>149</v>
      </c>
      <c r="E11" s="288" t="s">
        <v>150</v>
      </c>
      <c r="F11" s="273" t="s">
        <v>151</v>
      </c>
      <c r="G11" s="274"/>
      <c r="H11" s="426"/>
    </row>
    <row r="12" spans="1:8" s="66" customFormat="1" ht="12.75">
      <c r="A12" s="420"/>
      <c r="B12" s="275" t="s">
        <v>188</v>
      </c>
      <c r="C12" s="389">
        <f>'CRP NON SOUMIS EQUIL'!$G$32</f>
        <v>0</v>
      </c>
      <c r="D12" s="390">
        <f>'CRP NON SOUMIS EQUIL'!$H$32</f>
        <v>0</v>
      </c>
      <c r="E12" s="391">
        <f>'CRP NON SOUMIS EQUIL'!$G$121</f>
        <v>0</v>
      </c>
      <c r="F12" s="390">
        <f>'CRP NON SOUMIS EQUIL'!$H$121</f>
        <v>0</v>
      </c>
      <c r="G12" s="278" t="s">
        <v>189</v>
      </c>
      <c r="H12" s="427"/>
    </row>
    <row r="13" spans="1:8" s="66" customFormat="1" ht="12.75">
      <c r="A13" s="420"/>
      <c r="B13" s="279" t="s">
        <v>190</v>
      </c>
      <c r="C13" s="389">
        <f>'CRP NON SOUMIS EQUIL'!$G$50</f>
        <v>0</v>
      </c>
      <c r="D13" s="390">
        <f>'CRP NON SOUMIS EQUIL'!$H$50</f>
        <v>0</v>
      </c>
      <c r="E13" s="391">
        <f>'CRP NON SOUMIS EQUIL'!$G$144</f>
        <v>0</v>
      </c>
      <c r="F13" s="390">
        <f>'CRP NON SOUMIS EQUIL'!$H$144</f>
        <v>0</v>
      </c>
      <c r="G13" s="280" t="s">
        <v>191</v>
      </c>
      <c r="H13" s="427"/>
    </row>
    <row r="14" spans="1:8" ht="13.5" customHeight="1" thickBot="1">
      <c r="A14" s="420"/>
      <c r="B14" s="279" t="s">
        <v>192</v>
      </c>
      <c r="C14" s="389">
        <f>'CRP NON SOUMIS EQUIL'!$G$97</f>
        <v>0</v>
      </c>
      <c r="D14" s="390">
        <f>'CRP NON SOUMIS EQUIL'!$H$97</f>
        <v>0</v>
      </c>
      <c r="E14" s="391">
        <f>'CRP NON SOUMIS EQUIL'!$G$171</f>
        <v>0</v>
      </c>
      <c r="F14" s="390">
        <f>'CRP NON SOUMIS EQUIL'!$H$171</f>
        <v>0</v>
      </c>
      <c r="G14" s="281" t="s">
        <v>193</v>
      </c>
      <c r="H14" s="427"/>
    </row>
    <row r="15" spans="1:8" s="67" customFormat="1" ht="13.5" thickBot="1">
      <c r="A15" s="425"/>
      <c r="B15" s="282" t="s">
        <v>97</v>
      </c>
      <c r="C15" s="392">
        <f>SUM(C12:C14)</f>
        <v>0</v>
      </c>
      <c r="D15" s="392">
        <f>SUM(D12:D14)</f>
        <v>0</v>
      </c>
      <c r="E15" s="392">
        <f>SUM(E12:E14)</f>
        <v>0</v>
      </c>
      <c r="F15" s="392">
        <f>SUM(F12:F14)</f>
        <v>0</v>
      </c>
      <c r="G15" s="283" t="s">
        <v>98</v>
      </c>
      <c r="H15" s="426"/>
    </row>
    <row r="16" spans="1:8" s="68" customFormat="1" ht="12.75">
      <c r="A16" s="428"/>
      <c r="B16" s="284" t="s">
        <v>133</v>
      </c>
      <c r="C16" s="393">
        <f>IF(E15-C15&lt;0,0,E15-C15)</f>
        <v>0</v>
      </c>
      <c r="D16" s="394">
        <f>IF(F15-D15&lt;0,0,F15-D15)</f>
        <v>0</v>
      </c>
      <c r="E16" s="395">
        <f>IF(E15-C15&gt;0,0,C15-E15)</f>
        <v>0</v>
      </c>
      <c r="F16" s="394">
        <f>IF(F15-D15&gt;0,0,D15-F15)</f>
        <v>0</v>
      </c>
      <c r="G16" s="285" t="s">
        <v>134</v>
      </c>
      <c r="H16" s="429"/>
    </row>
    <row r="17" spans="1:8" ht="13.5" thickBot="1">
      <c r="A17" s="420"/>
      <c r="B17" s="286" t="s">
        <v>152</v>
      </c>
      <c r="C17" s="396">
        <f>SUM(C15:C16)</f>
        <v>0</v>
      </c>
      <c r="D17" s="397">
        <f>SUM(D15:D16)</f>
        <v>0</v>
      </c>
      <c r="E17" s="398">
        <f>SUM(E15:E16)</f>
        <v>0</v>
      </c>
      <c r="F17" s="397">
        <f>SUM(F15:F16)</f>
        <v>0</v>
      </c>
      <c r="G17" s="287" t="s">
        <v>152</v>
      </c>
      <c r="H17" s="427"/>
    </row>
    <row r="18" spans="1:8" ht="12.75">
      <c r="A18" s="420"/>
      <c r="B18" s="85"/>
      <c r="C18" s="430"/>
      <c r="D18" s="430"/>
      <c r="E18" s="430"/>
      <c r="F18" s="430"/>
      <c r="G18" s="85"/>
      <c r="H18" s="427"/>
    </row>
    <row r="19" spans="1:8" ht="12.75">
      <c r="A19" s="420"/>
      <c r="B19" s="431"/>
      <c r="C19" s="432"/>
      <c r="D19" s="430"/>
      <c r="E19" s="430"/>
      <c r="F19" s="430"/>
      <c r="G19" s="85"/>
      <c r="H19" s="427"/>
    </row>
    <row r="20" spans="1:8" ht="12.75">
      <c r="A20" s="420"/>
      <c r="B20" s="871" t="str">
        <f>IF('Page de garde'!$D$4="","COMPTE DE RESULTAT  ANNEXE - ESMS NON SOUMIS A EQUILIBRE STRICT (REALISATIONS EXERCICE N)","COMPTE DE RESULTAT  ANNEXE - ESMS NON SOUMIS A EQUILIBRE STRICT (REALISATIONS EXERCICE "&amp;'Page de garde'!$D$4&amp;")")</f>
        <v>COMPTE DE RESULTAT  ANNEXE - ESMS NON SOUMIS A EQUILIBRE STRICT (REALISATIONS EXERCICE N)</v>
      </c>
      <c r="C20" s="871"/>
      <c r="D20" s="871"/>
      <c r="E20" s="871"/>
      <c r="F20" s="871"/>
      <c r="G20" s="871"/>
      <c r="H20" s="427"/>
    </row>
    <row r="21" spans="1:8" s="445" customFormat="1" ht="12.75">
      <c r="A21" s="444"/>
      <c r="B21" s="446"/>
      <c r="C21" s="446"/>
      <c r="D21" s="446"/>
      <c r="E21" s="446"/>
      <c r="F21" s="449"/>
      <c r="G21" s="449"/>
      <c r="H21" s="421"/>
    </row>
    <row r="22" spans="1:8" s="445" customFormat="1" ht="12.75">
      <c r="A22" s="444"/>
      <c r="B22" s="447" t="s">
        <v>231</v>
      </c>
      <c r="C22" s="876">
        <f>'CRP NON SOUMIS EQUIL'!$D$3</f>
        <v>0</v>
      </c>
      <c r="D22" s="876"/>
      <c r="E22" s="876"/>
      <c r="F22" s="449"/>
      <c r="G22" s="449"/>
      <c r="H22" s="421"/>
    </row>
    <row r="23" spans="1:8" s="445" customFormat="1" ht="13.5" thickBot="1">
      <c r="A23" s="444"/>
      <c r="B23" s="447" t="s">
        <v>232</v>
      </c>
      <c r="C23" s="876">
        <f>'CRP NON SOUMIS EQUIL'!$D$2</f>
        <v>0</v>
      </c>
      <c r="D23" s="876"/>
      <c r="E23" s="876"/>
      <c r="F23" s="449"/>
      <c r="G23" s="449"/>
      <c r="H23" s="421"/>
    </row>
    <row r="24" spans="1:8" s="445" customFormat="1" ht="12.75" hidden="1">
      <c r="A24" s="111"/>
      <c r="B24" s="447" t="s">
        <v>196</v>
      </c>
      <c r="C24" s="876">
        <f>CRA_SF!$D$3</f>
        <v>0</v>
      </c>
      <c r="D24" s="876"/>
      <c r="E24" s="876"/>
      <c r="F24" s="449"/>
      <c r="G24" s="449"/>
      <c r="H24" s="421"/>
    </row>
    <row r="25" spans="1:8" s="445" customFormat="1" ht="12.75" hidden="1">
      <c r="A25" s="111"/>
      <c r="B25" s="447" t="s">
        <v>222</v>
      </c>
      <c r="C25" s="876">
        <f>CRA_SF!$D$2</f>
        <v>0</v>
      </c>
      <c r="D25" s="876"/>
      <c r="E25" s="876"/>
      <c r="F25" s="449"/>
      <c r="G25" s="449"/>
      <c r="H25" s="421"/>
    </row>
    <row r="26" spans="1:8" s="445" customFormat="1" ht="12.75" hidden="1">
      <c r="A26" s="111"/>
      <c r="B26" s="447" t="s">
        <v>201</v>
      </c>
      <c r="C26" s="876">
        <f>CRA_SF!$D$4</f>
        <v>0</v>
      </c>
      <c r="D26" s="876"/>
      <c r="E26" s="876"/>
      <c r="F26" s="449"/>
      <c r="G26" s="449"/>
      <c r="H26" s="421"/>
    </row>
    <row r="27" spans="1:8" ht="13.5" hidden="1" thickBot="1">
      <c r="A27" s="420"/>
      <c r="B27" s="433"/>
      <c r="C27" s="433"/>
      <c r="D27" s="433"/>
      <c r="E27" s="433"/>
      <c r="F27" s="433"/>
      <c r="G27" s="433"/>
      <c r="H27" s="427"/>
    </row>
    <row r="28" spans="1:8" s="71" customFormat="1" ht="28.5" customHeight="1" thickBot="1">
      <c r="A28" s="434"/>
      <c r="B28" s="424"/>
      <c r="C28" s="872" t="s">
        <v>337</v>
      </c>
      <c r="D28" s="873"/>
      <c r="E28" s="874" t="s">
        <v>336</v>
      </c>
      <c r="F28" s="875"/>
      <c r="G28" s="424"/>
      <c r="H28" s="435"/>
    </row>
    <row r="29" spans="1:8" s="65" customFormat="1" ht="13.5" thickBot="1">
      <c r="A29" s="425"/>
      <c r="B29" s="85"/>
      <c r="C29" s="288" t="s">
        <v>148</v>
      </c>
      <c r="D29" s="273" t="s">
        <v>149</v>
      </c>
      <c r="E29" s="288" t="s">
        <v>150</v>
      </c>
      <c r="F29" s="273" t="s">
        <v>151</v>
      </c>
      <c r="G29" s="274"/>
      <c r="H29" s="426"/>
    </row>
    <row r="30" spans="1:8" s="66" customFormat="1" ht="12.75">
      <c r="A30" s="420"/>
      <c r="B30" s="275" t="s">
        <v>188</v>
      </c>
      <c r="C30" s="389">
        <f>+'CRP NON SOUMIS EQUIL'!$G$32+CRA_SF!$G$32</f>
        <v>0</v>
      </c>
      <c r="D30" s="390">
        <f>+'CRP NON SOUMIS EQUIL'!$H$32+CRA_SF!$H$32</f>
        <v>0</v>
      </c>
      <c r="E30" s="391">
        <f>+'CRP NON SOUMIS EQUIL'!$G$121+CRA_SF!$G$121</f>
        <v>0</v>
      </c>
      <c r="F30" s="390">
        <f>+'CRP NON SOUMIS EQUIL'!$H$121+CRA_SF!$H$121</f>
        <v>0</v>
      </c>
      <c r="G30" s="278" t="s">
        <v>189</v>
      </c>
      <c r="H30" s="427"/>
    </row>
    <row r="31" spans="1:8" s="66" customFormat="1" ht="12.75">
      <c r="A31" s="420"/>
      <c r="B31" s="279" t="s">
        <v>190</v>
      </c>
      <c r="C31" s="389">
        <f>+'CRP NON SOUMIS EQUIL'!$G$50+CRA_SF!$G$50</f>
        <v>0</v>
      </c>
      <c r="D31" s="390">
        <f>+'CRP NON SOUMIS EQUIL'!$H$50+CRA_SF!$H$50</f>
        <v>0</v>
      </c>
      <c r="E31" s="391">
        <f>+'CRP NON SOUMIS EQUIL'!$G$144+CRA_SF!$G$144</f>
        <v>0</v>
      </c>
      <c r="F31" s="390">
        <f>+'CRP NON SOUMIS EQUIL'!$H$144+CRA_SF!$H$144</f>
        <v>0</v>
      </c>
      <c r="G31" s="280" t="s">
        <v>191</v>
      </c>
      <c r="H31" s="427"/>
    </row>
    <row r="32" spans="1:8" ht="13.5" customHeight="1" thickBot="1">
      <c r="A32" s="420"/>
      <c r="B32" s="279" t="s">
        <v>192</v>
      </c>
      <c r="C32" s="389">
        <f>+'CRP NON SOUMIS EQUIL'!$G$97+CRA_SF!$G$97</f>
        <v>0</v>
      </c>
      <c r="D32" s="390">
        <f>+'CRP NON SOUMIS EQUIL'!$H$97+CRA_SF!$H$97</f>
        <v>0</v>
      </c>
      <c r="E32" s="391">
        <f>+'CRP NON SOUMIS EQUIL'!$G$171+CRA_SF!$G$171</f>
        <v>0</v>
      </c>
      <c r="F32" s="390">
        <f>+'CRP NON SOUMIS EQUIL'!$H$171+CRA_SF!$H$171</f>
        <v>0</v>
      </c>
      <c r="G32" s="281" t="s">
        <v>193</v>
      </c>
      <c r="H32" s="427"/>
    </row>
    <row r="33" spans="1:8" s="67" customFormat="1" ht="13.5" thickBot="1">
      <c r="A33" s="425"/>
      <c r="B33" s="282" t="s">
        <v>97</v>
      </c>
      <c r="C33" s="392">
        <f>SUM(C30:C32)</f>
        <v>0</v>
      </c>
      <c r="D33" s="392">
        <f>SUM(D30:D32)</f>
        <v>0</v>
      </c>
      <c r="E33" s="392">
        <f>SUM(E30:E32)</f>
        <v>0</v>
      </c>
      <c r="F33" s="392">
        <f>SUM(F30:F32)</f>
        <v>0</v>
      </c>
      <c r="G33" s="283" t="s">
        <v>98</v>
      </c>
      <c r="H33" s="426"/>
    </row>
    <row r="34" spans="1:8" s="68" customFormat="1" ht="12.75">
      <c r="A34" s="428"/>
      <c r="B34" s="284" t="s">
        <v>133</v>
      </c>
      <c r="C34" s="393">
        <f>IF(E33-C33&lt;0,0,E33-C33)</f>
        <v>0</v>
      </c>
      <c r="D34" s="394">
        <f>IF(F33-D33&lt;0,0,F33-D33)</f>
        <v>0</v>
      </c>
      <c r="E34" s="395">
        <f>IF(E33-C33&gt;0,0,C33-E33)</f>
        <v>0</v>
      </c>
      <c r="F34" s="394">
        <f>IF(F33-D33&gt;0,0,D33-F33)</f>
        <v>0</v>
      </c>
      <c r="G34" s="285" t="s">
        <v>134</v>
      </c>
      <c r="H34" s="429"/>
    </row>
    <row r="35" spans="1:8" ht="13.5" thickBot="1">
      <c r="A35" s="420"/>
      <c r="B35" s="286" t="s">
        <v>152</v>
      </c>
      <c r="C35" s="396">
        <f>SUM(C33:C34)</f>
        <v>0</v>
      </c>
      <c r="D35" s="397">
        <f>SUM(D33:D34)</f>
        <v>0</v>
      </c>
      <c r="E35" s="398">
        <f>SUM(E33:E34)</f>
        <v>0</v>
      </c>
      <c r="F35" s="397">
        <f>SUM(F33:F34)</f>
        <v>0</v>
      </c>
      <c r="G35" s="287" t="s">
        <v>152</v>
      </c>
      <c r="H35" s="427"/>
    </row>
    <row r="36" spans="1:8" ht="12.75">
      <c r="A36" s="420"/>
      <c r="B36" s="85"/>
      <c r="C36" s="430"/>
      <c r="D36" s="430"/>
      <c r="E36" s="430"/>
      <c r="F36" s="430"/>
      <c r="G36" s="85"/>
      <c r="H36" s="427"/>
    </row>
    <row r="37" spans="1:8" ht="12" thickBot="1">
      <c r="A37" s="436"/>
      <c r="B37" s="437"/>
      <c r="C37" s="438"/>
      <c r="D37" s="438"/>
      <c r="E37" s="438"/>
      <c r="F37" s="438"/>
      <c r="G37" s="437"/>
      <c r="H37" s="439"/>
    </row>
    <row r="39" spans="3:6" s="66" customFormat="1" ht="11.25">
      <c r="C39" s="70"/>
      <c r="D39" s="70"/>
      <c r="E39" s="70"/>
      <c r="F39" s="70"/>
    </row>
    <row r="40" spans="3:6" s="66" customFormat="1" ht="11.25">
      <c r="C40" s="70"/>
      <c r="D40" s="70"/>
      <c r="E40" s="70"/>
      <c r="F40" s="70"/>
    </row>
    <row r="41" spans="3:6" s="66" customFormat="1" ht="11.25">
      <c r="C41" s="70"/>
      <c r="D41" s="70"/>
      <c r="E41" s="70"/>
      <c r="F41" s="70"/>
    </row>
    <row r="42" spans="3:6" s="66" customFormat="1" ht="11.25">
      <c r="C42" s="70"/>
      <c r="D42" s="70"/>
      <c r="E42" s="70"/>
      <c r="F42" s="70"/>
    </row>
    <row r="43" spans="3:6" s="66" customFormat="1" ht="11.25">
      <c r="C43" s="70"/>
      <c r="D43" s="70"/>
      <c r="E43" s="70"/>
      <c r="F43" s="70"/>
    </row>
  </sheetData>
  <sheetProtection password="EAD6" sheet="1" objects="1" scenarios="1"/>
  <mergeCells count="14">
    <mergeCell ref="C22:E22"/>
    <mergeCell ref="C23:E23"/>
    <mergeCell ref="C24:E24"/>
    <mergeCell ref="C7:E7"/>
    <mergeCell ref="B20:G20"/>
    <mergeCell ref="C28:D28"/>
    <mergeCell ref="E28:F28"/>
    <mergeCell ref="C26:E26"/>
    <mergeCell ref="B2:G2"/>
    <mergeCell ref="B4:G4"/>
    <mergeCell ref="C10:D10"/>
    <mergeCell ref="E10:F10"/>
    <mergeCell ref="C6:E6"/>
    <mergeCell ref="C25:E25"/>
  </mergeCells>
  <printOptions/>
  <pageMargins left="0.1968503937007874" right="0.1968503937007874" top="0.1968503937007874" bottom="0.1968503937007874" header="0.31496062992125984" footer="0.31496062992125984"/>
  <pageSetup horizontalDpi="600" verticalDpi="600" orientation="landscape" paperSize="9" scale="75" r:id="rId1"/>
</worksheet>
</file>

<file path=xl/worksheets/sheet12.xml><?xml version="1.0" encoding="utf-8"?>
<worksheet xmlns="http://schemas.openxmlformats.org/spreadsheetml/2006/main" xmlns:r="http://schemas.openxmlformats.org/officeDocument/2006/relationships">
  <sheetPr codeName="Feuil10"/>
  <dimension ref="A1:M33"/>
  <sheetViews>
    <sheetView zoomScalePageLayoutView="0" workbookViewId="0" topLeftCell="A1">
      <selection activeCell="B2" sqref="B2:G2"/>
    </sheetView>
  </sheetViews>
  <sheetFormatPr defaultColWidth="11.421875" defaultRowHeight="15"/>
  <cols>
    <col min="1" max="1" width="2.7109375" style="74" customWidth="1"/>
    <col min="2" max="2" width="53.421875" style="74" customWidth="1"/>
    <col min="3" max="6" width="15.7109375" style="3" customWidth="1"/>
    <col min="7" max="7" width="61.421875" style="74" customWidth="1"/>
    <col min="8" max="8" width="2.7109375" style="74" customWidth="1"/>
    <col min="9" max="250" width="11.421875" style="74" customWidth="1"/>
    <col min="251" max="251" width="8.57421875" style="74" customWidth="1"/>
    <col min="252" max="252" width="51.7109375" style="74" customWidth="1"/>
    <col min="253" max="253" width="12.57421875" style="74" bestFit="1" customWidth="1"/>
    <col min="254" max="254" width="11.57421875" style="74" bestFit="1" customWidth="1"/>
    <col min="255" max="255" width="51.7109375" style="74" customWidth="1"/>
    <col min="256" max="16384" width="11.421875" style="74" customWidth="1"/>
  </cols>
  <sheetData>
    <row r="1" spans="1:8" ht="11.25">
      <c r="A1" s="289"/>
      <c r="B1" s="289"/>
      <c r="C1" s="112"/>
      <c r="D1" s="112"/>
      <c r="E1" s="112"/>
      <c r="F1" s="112"/>
      <c r="G1" s="289"/>
      <c r="H1" s="334"/>
    </row>
    <row r="2" spans="1:8" s="73" customFormat="1" ht="38.25" customHeight="1">
      <c r="A2" s="290"/>
      <c r="B2" s="884" t="s">
        <v>135</v>
      </c>
      <c r="C2" s="884"/>
      <c r="D2" s="884"/>
      <c r="E2" s="884"/>
      <c r="F2" s="884"/>
      <c r="G2" s="884"/>
      <c r="H2" s="335"/>
    </row>
    <row r="3" spans="1:8" ht="12.75">
      <c r="A3" s="289"/>
      <c r="B3" s="293"/>
      <c r="C3" s="205"/>
      <c r="D3" s="205"/>
      <c r="E3" s="205"/>
      <c r="F3" s="205"/>
      <c r="G3" s="293"/>
      <c r="H3" s="334"/>
    </row>
    <row r="4" spans="1:8" ht="13.5" thickBot="1">
      <c r="A4" s="289"/>
      <c r="B4" s="878" t="str">
        <f>IF('Page de garde'!$D$4="","COMPTES DE RESULTAT CONSOLIDES (CRP + CRA) - EXERCICE N","COMPTES DE RESULTAT CONSOLIDES (CRP + CRA) - EXERCICE "&amp;'Page de garde'!$D$4)</f>
        <v>COMPTES DE RESULTAT CONSOLIDES (CRP + CRA) - EXERCICE N</v>
      </c>
      <c r="C4" s="878"/>
      <c r="D4" s="879"/>
      <c r="E4" s="879"/>
      <c r="F4" s="879"/>
      <c r="G4" s="879"/>
      <c r="H4" s="334"/>
    </row>
    <row r="5" spans="1:8" ht="28.5" customHeight="1" thickBot="1">
      <c r="A5" s="289"/>
      <c r="B5" s="294"/>
      <c r="C5" s="880" t="s">
        <v>335</v>
      </c>
      <c r="D5" s="881"/>
      <c r="E5" s="882" t="s">
        <v>336</v>
      </c>
      <c r="F5" s="883"/>
      <c r="G5" s="294"/>
      <c r="H5" s="334"/>
    </row>
    <row r="6" spans="1:8" ht="13.5" thickBot="1">
      <c r="A6" s="289"/>
      <c r="B6" s="293"/>
      <c r="C6" s="609" t="s">
        <v>148</v>
      </c>
      <c r="D6" s="273" t="s">
        <v>149</v>
      </c>
      <c r="E6" s="609" t="s">
        <v>150</v>
      </c>
      <c r="F6" s="273" t="s">
        <v>151</v>
      </c>
      <c r="G6" s="293"/>
      <c r="H6" s="334"/>
    </row>
    <row r="7" spans="1:8" ht="12.75">
      <c r="A7" s="289"/>
      <c r="B7" s="456" t="s">
        <v>243</v>
      </c>
      <c r="C7" s="599">
        <f>+Conso!B3</f>
        <v>0</v>
      </c>
      <c r="D7" s="600">
        <f>Conso!B25</f>
        <v>0</v>
      </c>
      <c r="E7" s="599">
        <f>+Conso!B47</f>
        <v>0</v>
      </c>
      <c r="F7" s="600">
        <f>+Conso!B69</f>
        <v>0</v>
      </c>
      <c r="G7" s="457" t="s">
        <v>244</v>
      </c>
      <c r="H7" s="334"/>
    </row>
    <row r="8" spans="1:8" ht="12.75">
      <c r="A8" s="289"/>
      <c r="B8" s="458" t="s">
        <v>245</v>
      </c>
      <c r="C8" s="599">
        <f>+Conso!B4</f>
        <v>0</v>
      </c>
      <c r="D8" s="600">
        <f>Conso!B26</f>
        <v>0</v>
      </c>
      <c r="E8" s="599">
        <f>+Conso!B48</f>
        <v>0</v>
      </c>
      <c r="F8" s="600">
        <f>+Conso!B70</f>
        <v>0</v>
      </c>
      <c r="G8" s="459" t="s">
        <v>246</v>
      </c>
      <c r="H8" s="334"/>
    </row>
    <row r="9" spans="1:8" ht="28.5" customHeight="1" thickBot="1">
      <c r="A9" s="289"/>
      <c r="B9" s="564" t="s">
        <v>247</v>
      </c>
      <c r="C9" s="599">
        <f>+Conso!B5</f>
        <v>0</v>
      </c>
      <c r="D9" s="600">
        <f>Conso!B27</f>
        <v>0</v>
      </c>
      <c r="E9" s="599">
        <f>+Conso!B49</f>
        <v>0</v>
      </c>
      <c r="F9" s="600">
        <f>+Conso!B71</f>
        <v>0</v>
      </c>
      <c r="G9" s="460" t="s">
        <v>248</v>
      </c>
      <c r="H9" s="334"/>
    </row>
    <row r="10" spans="1:8" ht="13.5" thickBot="1">
      <c r="A10" s="289"/>
      <c r="B10" s="295" t="s">
        <v>97</v>
      </c>
      <c r="C10" s="605">
        <f>SUM(C7:C9)</f>
        <v>0</v>
      </c>
      <c r="D10" s="606">
        <f>SUM(D7:D9)</f>
        <v>0</v>
      </c>
      <c r="E10" s="605">
        <f>SUM(E7:E9)</f>
        <v>0</v>
      </c>
      <c r="F10" s="606">
        <f>SUM(F7:F9)</f>
        <v>0</v>
      </c>
      <c r="G10" s="298" t="s">
        <v>98</v>
      </c>
      <c r="H10" s="334"/>
    </row>
    <row r="11" spans="1:8" ht="13.5" thickBot="1">
      <c r="A11" s="289"/>
      <c r="B11" s="299" t="s">
        <v>133</v>
      </c>
      <c r="C11" s="607">
        <f>IF(E10-C10&lt;0,0,E10-C10)</f>
        <v>0</v>
      </c>
      <c r="D11" s="608">
        <f>IF(F10-D10&lt;0,0,F10-D10)</f>
        <v>0</v>
      </c>
      <c r="E11" s="607">
        <f>IF(E10-C10&gt;0,0,C10-E10)</f>
        <v>0</v>
      </c>
      <c r="F11" s="608">
        <f>IF(F10-D10&gt;0,0,D10-F10)</f>
        <v>0</v>
      </c>
      <c r="G11" s="302" t="s">
        <v>134</v>
      </c>
      <c r="H11" s="334"/>
    </row>
    <row r="12" spans="1:8" ht="13.5" thickBot="1">
      <c r="A12" s="289"/>
      <c r="B12" s="295" t="s">
        <v>153</v>
      </c>
      <c r="C12" s="605">
        <f>SUM(C10:C11)</f>
        <v>0</v>
      </c>
      <c r="D12" s="606">
        <f>SUM(D10:D11)</f>
        <v>0</v>
      </c>
      <c r="E12" s="605">
        <f>SUM(E10:E11)</f>
        <v>0</v>
      </c>
      <c r="F12" s="606">
        <f>SUM(F10:F11)</f>
        <v>0</v>
      </c>
      <c r="G12" s="298" t="s">
        <v>153</v>
      </c>
      <c r="H12" s="334"/>
    </row>
    <row r="13" spans="1:8" ht="12.75">
      <c r="A13" s="289"/>
      <c r="B13" s="293"/>
      <c r="C13" s="205"/>
      <c r="D13" s="205"/>
      <c r="E13" s="205"/>
      <c r="F13" s="205"/>
      <c r="G13" s="293"/>
      <c r="H13" s="334"/>
    </row>
    <row r="14" spans="1:8" ht="12.75">
      <c r="A14" s="289"/>
      <c r="B14" s="293"/>
      <c r="C14" s="205"/>
      <c r="D14" s="205"/>
      <c r="E14" s="205"/>
      <c r="F14" s="205"/>
      <c r="G14" s="293"/>
      <c r="H14" s="334"/>
    </row>
    <row r="15" spans="1:8" ht="12.75">
      <c r="A15" s="289"/>
      <c r="B15" s="303" t="str">
        <f>IF('Page de garde'!$D$4="","IMPACT DES COMPTES DE RESULTAT SUR LA CAPACITE D'AUTOFINANCEMENT DE L'ENTITE - EXERCICE N","IMPACT DES COMPTES DE RESULTAT SUR LA CAPACITE D'AUTOFINANCEMENT DE L'ENTITE - EXERCICE "&amp;'Page de garde'!$D$4)</f>
        <v>IMPACT DES COMPTES DE RESULTAT SUR LA CAPACITE D'AUTOFINANCEMENT DE L'ENTITE - EXERCICE N</v>
      </c>
      <c r="C15" s="304"/>
      <c r="D15" s="304"/>
      <c r="E15" s="304"/>
      <c r="F15" s="304"/>
      <c r="G15" s="303"/>
      <c r="H15" s="334"/>
    </row>
    <row r="16" spans="1:8" ht="13.5" thickBot="1">
      <c r="A16" s="289"/>
      <c r="B16" s="303"/>
      <c r="C16" s="304"/>
      <c r="D16" s="304"/>
      <c r="E16" s="304"/>
      <c r="F16" s="304"/>
      <c r="G16" s="303"/>
      <c r="H16" s="334"/>
    </row>
    <row r="17" spans="1:8" s="75" customFormat="1" ht="13.5" thickBot="1">
      <c r="A17" s="291"/>
      <c r="B17" s="305"/>
      <c r="C17" s="306" t="s">
        <v>154</v>
      </c>
      <c r="D17" s="307" t="s">
        <v>155</v>
      </c>
      <c r="E17" s="306" t="s">
        <v>154</v>
      </c>
      <c r="F17" s="307" t="s">
        <v>155</v>
      </c>
      <c r="G17" s="305"/>
      <c r="H17" s="336"/>
    </row>
    <row r="18" spans="1:13" s="76" customFormat="1" ht="13.5" thickBot="1">
      <c r="A18" s="292"/>
      <c r="B18" s="308" t="s">
        <v>156</v>
      </c>
      <c r="C18" s="607">
        <f>C11</f>
        <v>0</v>
      </c>
      <c r="D18" s="608">
        <f>D11</f>
        <v>0</v>
      </c>
      <c r="E18" s="607">
        <f>E11</f>
        <v>0</v>
      </c>
      <c r="F18" s="608">
        <f>F11</f>
        <v>0</v>
      </c>
      <c r="G18" s="311" t="s">
        <v>157</v>
      </c>
      <c r="H18" s="334"/>
      <c r="J18" s="74"/>
      <c r="M18" s="74"/>
    </row>
    <row r="19" spans="1:8" ht="12.75">
      <c r="A19" s="289"/>
      <c r="B19" s="463" t="s">
        <v>41</v>
      </c>
      <c r="C19" s="597">
        <f>+Conso!B15</f>
        <v>0</v>
      </c>
      <c r="D19" s="598">
        <f>Conso!B37</f>
        <v>0</v>
      </c>
      <c r="E19" s="597">
        <f>+Conso!B59</f>
        <v>0</v>
      </c>
      <c r="F19" s="598">
        <f>+Conso!B81</f>
        <v>0</v>
      </c>
      <c r="G19" s="315" t="s">
        <v>99</v>
      </c>
      <c r="H19" s="334"/>
    </row>
    <row r="20" spans="1:8" ht="25.5" customHeight="1">
      <c r="A20" s="289"/>
      <c r="B20" s="464" t="s">
        <v>100</v>
      </c>
      <c r="C20" s="599">
        <f>+Conso!B16</f>
        <v>0</v>
      </c>
      <c r="D20" s="600">
        <f>Conso!B38</f>
        <v>0</v>
      </c>
      <c r="E20" s="599">
        <f>+Conso!B60</f>
        <v>0</v>
      </c>
      <c r="F20" s="600">
        <f>+Conso!B82</f>
        <v>0</v>
      </c>
      <c r="G20" s="319" t="s">
        <v>166</v>
      </c>
      <c r="H20" s="334"/>
    </row>
    <row r="21" spans="1:8" ht="12.75">
      <c r="A21" s="289"/>
      <c r="B21" s="465" t="s">
        <v>365</v>
      </c>
      <c r="C21" s="599">
        <f>+Conso!B17</f>
        <v>0</v>
      </c>
      <c r="D21" s="600">
        <f>Conso!B39</f>
        <v>0</v>
      </c>
      <c r="E21" s="599">
        <f>+Conso!B61</f>
        <v>0</v>
      </c>
      <c r="F21" s="600">
        <f>+Conso!B83</f>
        <v>0</v>
      </c>
      <c r="G21" s="319" t="s">
        <v>167</v>
      </c>
      <c r="H21" s="334"/>
    </row>
    <row r="22" spans="1:8" ht="12.75" customHeight="1">
      <c r="A22" s="289"/>
      <c r="B22" s="465"/>
      <c r="C22" s="599"/>
      <c r="D22" s="600"/>
      <c r="E22" s="599">
        <f>+Conso!B62</f>
        <v>0</v>
      </c>
      <c r="F22" s="600">
        <f>+Conso!B84</f>
        <v>0</v>
      </c>
      <c r="G22" s="322" t="s">
        <v>366</v>
      </c>
      <c r="H22" s="334"/>
    </row>
    <row r="23" spans="1:8" ht="13.5" thickBot="1">
      <c r="A23" s="289"/>
      <c r="B23" s="323" t="s">
        <v>101</v>
      </c>
      <c r="C23" s="601">
        <f>SUM(C18:C22)</f>
        <v>0</v>
      </c>
      <c r="D23" s="602">
        <f>SUM(D18:D22)</f>
        <v>0</v>
      </c>
      <c r="E23" s="601">
        <f>SUM(E18:E22)</f>
        <v>0</v>
      </c>
      <c r="F23" s="602">
        <f>SUM(F18:F22)</f>
        <v>0</v>
      </c>
      <c r="G23" s="326" t="s">
        <v>102</v>
      </c>
      <c r="H23" s="334"/>
    </row>
    <row r="24" spans="1:8" ht="13.5" thickBot="1">
      <c r="A24" s="289"/>
      <c r="B24" s="308" t="s">
        <v>110</v>
      </c>
      <c r="C24" s="603">
        <f>IF(C23&lt;E23,0,-(E23-C23))</f>
        <v>0</v>
      </c>
      <c r="D24" s="604">
        <f>IF(D23&lt;F23,0,-(F23-D23))</f>
        <v>0</v>
      </c>
      <c r="E24" s="603">
        <f>IF(E23&lt;C23,0,-(C23-E23))</f>
        <v>0</v>
      </c>
      <c r="F24" s="604">
        <f>IF(F23&lt;D23,0,-(D23-F23))</f>
        <v>0</v>
      </c>
      <c r="G24" s="311" t="s">
        <v>111</v>
      </c>
      <c r="H24" s="334"/>
    </row>
    <row r="25" spans="1:8" s="39" customFormat="1" ht="13.5" thickBot="1">
      <c r="A25" s="113"/>
      <c r="B25" s="461" t="s">
        <v>169</v>
      </c>
      <c r="C25" s="473">
        <f>IF(E10=0,0,C24/E10)</f>
        <v>0</v>
      </c>
      <c r="D25" s="474">
        <f>IF(F10=0,0,D24/F10)</f>
        <v>0</v>
      </c>
      <c r="E25" s="473">
        <f>IF(E10=0,0,E24/E10)</f>
        <v>0</v>
      </c>
      <c r="F25" s="474">
        <f>IF(F10=0,0,F24/F10)</f>
        <v>0</v>
      </c>
      <c r="G25" s="462" t="s">
        <v>170</v>
      </c>
      <c r="H25" s="337"/>
    </row>
    <row r="26" spans="1:13" s="77" customFormat="1" ht="13.5" thickBot="1">
      <c r="A26" s="331"/>
      <c r="B26" s="332"/>
      <c r="C26" s="333"/>
      <c r="D26" s="333"/>
      <c r="E26" s="333"/>
      <c r="F26" s="333"/>
      <c r="G26" s="332"/>
      <c r="H26" s="338"/>
      <c r="J26" s="74"/>
      <c r="M26" s="74"/>
    </row>
    <row r="27" spans="2:9" ht="11.25">
      <c r="B27" s="78"/>
      <c r="H27" s="339"/>
      <c r="I27" s="76"/>
    </row>
    <row r="28" spans="2:8" ht="11.25">
      <c r="B28" s="78"/>
      <c r="H28" s="79"/>
    </row>
    <row r="29" spans="2:8" s="73" customFormat="1" ht="11.25">
      <c r="B29" s="74"/>
      <c r="C29" s="3"/>
      <c r="D29" s="3"/>
      <c r="E29" s="3"/>
      <c r="F29" s="3"/>
      <c r="G29" s="74"/>
      <c r="H29" s="80"/>
    </row>
    <row r="30" ht="11.25">
      <c r="H30" s="79"/>
    </row>
    <row r="32" ht="11.25">
      <c r="H32" s="79"/>
    </row>
    <row r="33" ht="11.25">
      <c r="H33" s="79"/>
    </row>
  </sheetData>
  <sheetProtection password="EAD6" sheet="1" objects="1" scenarios="1"/>
  <mergeCells count="4">
    <mergeCell ref="B4:G4"/>
    <mergeCell ref="C5:D5"/>
    <mergeCell ref="E5:F5"/>
    <mergeCell ref="B2:G2"/>
  </mergeCells>
  <printOptions horizontalCentered="1" verticalCentered="1"/>
  <pageMargins left="0.1968503937007874" right="0.1968503937007874" top="0.5511811023622047" bottom="0.5511811023622047" header="0.31496062992125984" footer="0.31496062992125984"/>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sheetPr codeName="Feuil11"/>
  <dimension ref="B2:M41"/>
  <sheetViews>
    <sheetView zoomScalePageLayoutView="0" workbookViewId="0" topLeftCell="A2">
      <selection activeCell="C17" sqref="C17"/>
    </sheetView>
  </sheetViews>
  <sheetFormatPr defaultColWidth="9.140625" defaultRowHeight="15"/>
  <cols>
    <col min="1" max="1" width="2.7109375" style="15" customWidth="1"/>
    <col min="2" max="2" width="9.140625" style="15" customWidth="1"/>
    <col min="3" max="3" width="50.140625" style="15" bestFit="1" customWidth="1"/>
    <col min="4" max="11" width="9.140625" style="72" customWidth="1"/>
    <col min="12" max="16384" width="9.140625" style="15" customWidth="1"/>
  </cols>
  <sheetData>
    <row r="2" spans="2:13" ht="38.25" customHeight="1">
      <c r="B2" s="885" t="s">
        <v>108</v>
      </c>
      <c r="C2" s="885"/>
      <c r="D2" s="885"/>
      <c r="E2" s="885"/>
      <c r="F2" s="885"/>
      <c r="G2" s="885"/>
      <c r="H2" s="885"/>
      <c r="I2" s="885"/>
      <c r="J2" s="885"/>
      <c r="K2" s="885"/>
      <c r="L2" s="885"/>
      <c r="M2" s="885"/>
    </row>
    <row r="3" spans="3:11" ht="13.5" customHeight="1">
      <c r="C3" s="82"/>
      <c r="D3" s="83"/>
      <c r="E3" s="83"/>
      <c r="F3" s="83"/>
      <c r="G3" s="83"/>
      <c r="H3" s="83"/>
      <c r="I3" s="83"/>
      <c r="J3" s="83"/>
      <c r="K3" s="83"/>
    </row>
    <row r="4" spans="3:11" ht="13.5" customHeight="1">
      <c r="C4" s="82"/>
      <c r="D4" s="83"/>
      <c r="E4" s="83"/>
      <c r="F4" s="83"/>
      <c r="G4" s="83"/>
      <c r="H4" s="83"/>
      <c r="I4" s="83"/>
      <c r="J4" s="83"/>
      <c r="K4" s="83"/>
    </row>
    <row r="5" spans="2:11" ht="13.5" customHeight="1" thickBot="1">
      <c r="B5" s="589" t="s">
        <v>257</v>
      </c>
      <c r="C5" s="82"/>
      <c r="D5" s="83"/>
      <c r="E5" s="83"/>
      <c r="F5" s="83"/>
      <c r="G5" s="83"/>
      <c r="H5" s="83"/>
      <c r="I5" s="83"/>
      <c r="J5" s="83"/>
      <c r="K5" s="83"/>
    </row>
    <row r="6" spans="2:13" ht="44.25" customHeight="1">
      <c r="B6" s="890" t="s">
        <v>94</v>
      </c>
      <c r="C6" s="893" t="s">
        <v>95</v>
      </c>
      <c r="D6" s="896" t="s">
        <v>281</v>
      </c>
      <c r="E6" s="896" t="s">
        <v>96</v>
      </c>
      <c r="F6" s="899" t="s">
        <v>282</v>
      </c>
      <c r="G6" s="900"/>
      <c r="H6" s="900"/>
      <c r="I6" s="900"/>
      <c r="J6" s="900"/>
      <c r="K6" s="901"/>
      <c r="L6" s="886" t="s">
        <v>283</v>
      </c>
      <c r="M6" s="887"/>
    </row>
    <row r="7" spans="2:13" ht="77.25" customHeight="1">
      <c r="B7" s="891"/>
      <c r="C7" s="894"/>
      <c r="D7" s="897"/>
      <c r="E7" s="897"/>
      <c r="F7" s="902" t="s">
        <v>112</v>
      </c>
      <c r="G7" s="903"/>
      <c r="H7" s="902" t="s">
        <v>137</v>
      </c>
      <c r="I7" s="903"/>
      <c r="J7" s="902" t="s">
        <v>138</v>
      </c>
      <c r="K7" s="903"/>
      <c r="L7" s="888"/>
      <c r="M7" s="889"/>
    </row>
    <row r="8" spans="2:13" s="84" customFormat="1" ht="32.25" customHeight="1" thickBot="1">
      <c r="B8" s="892"/>
      <c r="C8" s="895"/>
      <c r="D8" s="898"/>
      <c r="E8" s="898"/>
      <c r="F8" s="590" t="s">
        <v>197</v>
      </c>
      <c r="G8" s="475" t="s">
        <v>87</v>
      </c>
      <c r="H8" s="590" t="s">
        <v>197</v>
      </c>
      <c r="I8" s="475" t="s">
        <v>87</v>
      </c>
      <c r="J8" s="590" t="s">
        <v>197</v>
      </c>
      <c r="K8" s="475" t="s">
        <v>87</v>
      </c>
      <c r="L8" s="590" t="s">
        <v>197</v>
      </c>
      <c r="M8" s="476" t="s">
        <v>87</v>
      </c>
    </row>
    <row r="9" spans="2:13" ht="12.75" customHeight="1">
      <c r="B9" s="477"/>
      <c r="C9" s="478"/>
      <c r="D9" s="478"/>
      <c r="E9" s="478"/>
      <c r="F9" s="591">
        <f aca="true" t="shared" si="0" ref="F9:F36">IF($D9=0,0,G9/$D9)</f>
        <v>0</v>
      </c>
      <c r="G9" s="478"/>
      <c r="H9" s="591">
        <f aca="true" t="shared" si="1" ref="H9:H36">IF($D9=0,0,I9/$D9)</f>
        <v>0</v>
      </c>
      <c r="I9" s="478"/>
      <c r="J9" s="591">
        <f aca="true" t="shared" si="2" ref="J9:J36">IF($D9=0,0,K9/$D9)</f>
        <v>0</v>
      </c>
      <c r="K9" s="478"/>
      <c r="L9" s="591">
        <f aca="true" t="shared" si="3" ref="L9:L36">IF($D9=0,0,M9/$D9)</f>
        <v>0</v>
      </c>
      <c r="M9" s="479"/>
    </row>
    <row r="10" spans="2:13" ht="12.75" customHeight="1">
      <c r="B10" s="480"/>
      <c r="C10" s="481"/>
      <c r="D10" s="481"/>
      <c r="E10" s="481"/>
      <c r="F10" s="592">
        <f t="shared" si="0"/>
        <v>0</v>
      </c>
      <c r="G10" s="481"/>
      <c r="H10" s="592">
        <f t="shared" si="1"/>
        <v>0</v>
      </c>
      <c r="I10" s="481"/>
      <c r="J10" s="592">
        <f t="shared" si="2"/>
        <v>0</v>
      </c>
      <c r="K10" s="481"/>
      <c r="L10" s="592">
        <f t="shared" si="3"/>
        <v>0</v>
      </c>
      <c r="M10" s="482"/>
    </row>
    <row r="11" spans="2:13" ht="12.75" customHeight="1">
      <c r="B11" s="480"/>
      <c r="C11" s="481"/>
      <c r="D11" s="481"/>
      <c r="E11" s="481"/>
      <c r="F11" s="592">
        <f t="shared" si="0"/>
        <v>0</v>
      </c>
      <c r="G11" s="481"/>
      <c r="H11" s="592">
        <f t="shared" si="1"/>
        <v>0</v>
      </c>
      <c r="I11" s="481"/>
      <c r="J11" s="592">
        <f t="shared" si="2"/>
        <v>0</v>
      </c>
      <c r="K11" s="481"/>
      <c r="L11" s="592">
        <f t="shared" si="3"/>
        <v>0</v>
      </c>
      <c r="M11" s="482"/>
    </row>
    <row r="12" spans="2:13" ht="12.75" customHeight="1">
      <c r="B12" s="480"/>
      <c r="C12" s="481"/>
      <c r="D12" s="481"/>
      <c r="E12" s="481"/>
      <c r="F12" s="592">
        <f t="shared" si="0"/>
        <v>0</v>
      </c>
      <c r="G12" s="481"/>
      <c r="H12" s="592">
        <f t="shared" si="1"/>
        <v>0</v>
      </c>
      <c r="I12" s="481"/>
      <c r="J12" s="592">
        <f t="shared" si="2"/>
        <v>0</v>
      </c>
      <c r="K12" s="481"/>
      <c r="L12" s="592">
        <f t="shared" si="3"/>
        <v>0</v>
      </c>
      <c r="M12" s="482"/>
    </row>
    <row r="13" spans="2:13" ht="12.75" customHeight="1">
      <c r="B13" s="480"/>
      <c r="C13" s="481"/>
      <c r="D13" s="481"/>
      <c r="E13" s="481"/>
      <c r="F13" s="592">
        <f t="shared" si="0"/>
        <v>0</v>
      </c>
      <c r="G13" s="481"/>
      <c r="H13" s="592">
        <f t="shared" si="1"/>
        <v>0</v>
      </c>
      <c r="I13" s="481"/>
      <c r="J13" s="592">
        <f t="shared" si="2"/>
        <v>0</v>
      </c>
      <c r="K13" s="481"/>
      <c r="L13" s="592">
        <f t="shared" si="3"/>
        <v>0</v>
      </c>
      <c r="M13" s="482"/>
    </row>
    <row r="14" spans="2:13" ht="12.75" customHeight="1">
      <c r="B14" s="480"/>
      <c r="C14" s="481"/>
      <c r="D14" s="481"/>
      <c r="E14" s="481"/>
      <c r="F14" s="592">
        <f t="shared" si="0"/>
        <v>0</v>
      </c>
      <c r="G14" s="481"/>
      <c r="H14" s="592">
        <f t="shared" si="1"/>
        <v>0</v>
      </c>
      <c r="I14" s="481"/>
      <c r="J14" s="592">
        <f t="shared" si="2"/>
        <v>0</v>
      </c>
      <c r="K14" s="481"/>
      <c r="L14" s="592">
        <f t="shared" si="3"/>
        <v>0</v>
      </c>
      <c r="M14" s="482"/>
    </row>
    <row r="15" spans="2:13" ht="12.75" customHeight="1">
      <c r="B15" s="480"/>
      <c r="C15" s="481"/>
      <c r="D15" s="481"/>
      <c r="E15" s="481"/>
      <c r="F15" s="592">
        <f t="shared" si="0"/>
        <v>0</v>
      </c>
      <c r="G15" s="481"/>
      <c r="H15" s="592">
        <f t="shared" si="1"/>
        <v>0</v>
      </c>
      <c r="I15" s="481"/>
      <c r="J15" s="592">
        <f t="shared" si="2"/>
        <v>0</v>
      </c>
      <c r="K15" s="481"/>
      <c r="L15" s="592">
        <f t="shared" si="3"/>
        <v>0</v>
      </c>
      <c r="M15" s="482"/>
    </row>
    <row r="16" spans="2:13" ht="12.75" customHeight="1">
      <c r="B16" s="480"/>
      <c r="C16" s="481"/>
      <c r="D16" s="481"/>
      <c r="E16" s="481"/>
      <c r="F16" s="592">
        <f t="shared" si="0"/>
        <v>0</v>
      </c>
      <c r="G16" s="481"/>
      <c r="H16" s="592">
        <f t="shared" si="1"/>
        <v>0</v>
      </c>
      <c r="I16" s="481"/>
      <c r="J16" s="592">
        <f t="shared" si="2"/>
        <v>0</v>
      </c>
      <c r="K16" s="481"/>
      <c r="L16" s="592">
        <f t="shared" si="3"/>
        <v>0</v>
      </c>
      <c r="M16" s="482"/>
    </row>
    <row r="17" spans="2:13" ht="12.75" customHeight="1">
      <c r="B17" s="480"/>
      <c r="C17" s="481"/>
      <c r="D17" s="481"/>
      <c r="E17" s="481"/>
      <c r="F17" s="592">
        <f t="shared" si="0"/>
        <v>0</v>
      </c>
      <c r="G17" s="481"/>
      <c r="H17" s="592">
        <f t="shared" si="1"/>
        <v>0</v>
      </c>
      <c r="I17" s="481"/>
      <c r="J17" s="592">
        <f t="shared" si="2"/>
        <v>0</v>
      </c>
      <c r="K17" s="481"/>
      <c r="L17" s="592">
        <f t="shared" si="3"/>
        <v>0</v>
      </c>
      <c r="M17" s="482"/>
    </row>
    <row r="18" spans="2:13" ht="12.75" customHeight="1">
      <c r="B18" s="480"/>
      <c r="C18" s="481"/>
      <c r="D18" s="481"/>
      <c r="E18" s="481"/>
      <c r="F18" s="592">
        <f t="shared" si="0"/>
        <v>0</v>
      </c>
      <c r="G18" s="481"/>
      <c r="H18" s="592">
        <f t="shared" si="1"/>
        <v>0</v>
      </c>
      <c r="I18" s="481"/>
      <c r="J18" s="592">
        <f t="shared" si="2"/>
        <v>0</v>
      </c>
      <c r="K18" s="481"/>
      <c r="L18" s="592">
        <f t="shared" si="3"/>
        <v>0</v>
      </c>
      <c r="M18" s="482"/>
    </row>
    <row r="19" spans="2:13" ht="12.75" customHeight="1">
      <c r="B19" s="480"/>
      <c r="C19" s="481"/>
      <c r="D19" s="481"/>
      <c r="E19" s="481"/>
      <c r="F19" s="592">
        <f t="shared" si="0"/>
        <v>0</v>
      </c>
      <c r="G19" s="481"/>
      <c r="H19" s="592">
        <f t="shared" si="1"/>
        <v>0</v>
      </c>
      <c r="I19" s="481"/>
      <c r="J19" s="592">
        <f t="shared" si="2"/>
        <v>0</v>
      </c>
      <c r="K19" s="481"/>
      <c r="L19" s="592">
        <f t="shared" si="3"/>
        <v>0</v>
      </c>
      <c r="M19" s="482"/>
    </row>
    <row r="20" spans="2:13" ht="12.75" customHeight="1">
      <c r="B20" s="480"/>
      <c r="C20" s="481"/>
      <c r="D20" s="481"/>
      <c r="E20" s="481"/>
      <c r="F20" s="592">
        <f t="shared" si="0"/>
        <v>0</v>
      </c>
      <c r="G20" s="481"/>
      <c r="H20" s="592">
        <f t="shared" si="1"/>
        <v>0</v>
      </c>
      <c r="I20" s="481"/>
      <c r="J20" s="592">
        <f t="shared" si="2"/>
        <v>0</v>
      </c>
      <c r="K20" s="481"/>
      <c r="L20" s="592">
        <f t="shared" si="3"/>
        <v>0</v>
      </c>
      <c r="M20" s="482"/>
    </row>
    <row r="21" spans="2:13" ht="12.75" customHeight="1">
      <c r="B21" s="480"/>
      <c r="C21" s="481"/>
      <c r="D21" s="481"/>
      <c r="E21" s="481"/>
      <c r="F21" s="592">
        <f t="shared" si="0"/>
        <v>0</v>
      </c>
      <c r="G21" s="481"/>
      <c r="H21" s="592">
        <f t="shared" si="1"/>
        <v>0</v>
      </c>
      <c r="I21" s="481"/>
      <c r="J21" s="592">
        <f t="shared" si="2"/>
        <v>0</v>
      </c>
      <c r="K21" s="481"/>
      <c r="L21" s="592">
        <f t="shared" si="3"/>
        <v>0</v>
      </c>
      <c r="M21" s="482"/>
    </row>
    <row r="22" spans="2:13" ht="12.75" customHeight="1">
      <c r="B22" s="480"/>
      <c r="C22" s="481"/>
      <c r="D22" s="481"/>
      <c r="E22" s="481"/>
      <c r="F22" s="592">
        <f t="shared" si="0"/>
        <v>0</v>
      </c>
      <c r="G22" s="481"/>
      <c r="H22" s="592">
        <f t="shared" si="1"/>
        <v>0</v>
      </c>
      <c r="I22" s="481"/>
      <c r="J22" s="592">
        <f t="shared" si="2"/>
        <v>0</v>
      </c>
      <c r="K22" s="481"/>
      <c r="L22" s="592">
        <f t="shared" si="3"/>
        <v>0</v>
      </c>
      <c r="M22" s="482"/>
    </row>
    <row r="23" spans="2:13" ht="12.75" customHeight="1">
      <c r="B23" s="480"/>
      <c r="C23" s="481"/>
      <c r="D23" s="481"/>
      <c r="E23" s="481"/>
      <c r="F23" s="592">
        <f t="shared" si="0"/>
        <v>0</v>
      </c>
      <c r="G23" s="481"/>
      <c r="H23" s="592">
        <f t="shared" si="1"/>
        <v>0</v>
      </c>
      <c r="I23" s="481"/>
      <c r="J23" s="592">
        <f t="shared" si="2"/>
        <v>0</v>
      </c>
      <c r="K23" s="481"/>
      <c r="L23" s="592">
        <f t="shared" si="3"/>
        <v>0</v>
      </c>
      <c r="M23" s="482"/>
    </row>
    <row r="24" spans="2:13" ht="12.75" customHeight="1">
      <c r="B24" s="480"/>
      <c r="C24" s="481"/>
      <c r="D24" s="481"/>
      <c r="E24" s="481"/>
      <c r="F24" s="592">
        <f t="shared" si="0"/>
        <v>0</v>
      </c>
      <c r="G24" s="481"/>
      <c r="H24" s="592">
        <f t="shared" si="1"/>
        <v>0</v>
      </c>
      <c r="I24" s="481"/>
      <c r="J24" s="592">
        <f t="shared" si="2"/>
        <v>0</v>
      </c>
      <c r="K24" s="481"/>
      <c r="L24" s="592">
        <f t="shared" si="3"/>
        <v>0</v>
      </c>
      <c r="M24" s="482"/>
    </row>
    <row r="25" spans="2:13" ht="12.75" customHeight="1">
      <c r="B25" s="480"/>
      <c r="C25" s="481"/>
      <c r="D25" s="481"/>
      <c r="E25" s="481"/>
      <c r="F25" s="592">
        <f t="shared" si="0"/>
        <v>0</v>
      </c>
      <c r="G25" s="481"/>
      <c r="H25" s="592">
        <f t="shared" si="1"/>
        <v>0</v>
      </c>
      <c r="I25" s="481"/>
      <c r="J25" s="592">
        <f t="shared" si="2"/>
        <v>0</v>
      </c>
      <c r="K25" s="481"/>
      <c r="L25" s="592">
        <f t="shared" si="3"/>
        <v>0</v>
      </c>
      <c r="M25" s="482"/>
    </row>
    <row r="26" spans="2:13" ht="12.75" customHeight="1">
      <c r="B26" s="480"/>
      <c r="C26" s="481"/>
      <c r="D26" s="481"/>
      <c r="E26" s="481"/>
      <c r="F26" s="592">
        <f t="shared" si="0"/>
        <v>0</v>
      </c>
      <c r="G26" s="481"/>
      <c r="H26" s="592">
        <f t="shared" si="1"/>
        <v>0</v>
      </c>
      <c r="I26" s="481"/>
      <c r="J26" s="592">
        <f t="shared" si="2"/>
        <v>0</v>
      </c>
      <c r="K26" s="481"/>
      <c r="L26" s="592">
        <f t="shared" si="3"/>
        <v>0</v>
      </c>
      <c r="M26" s="482"/>
    </row>
    <row r="27" spans="2:13" ht="12.75" customHeight="1">
      <c r="B27" s="480"/>
      <c r="C27" s="481"/>
      <c r="D27" s="481"/>
      <c r="E27" s="481"/>
      <c r="F27" s="592">
        <f t="shared" si="0"/>
        <v>0</v>
      </c>
      <c r="G27" s="481"/>
      <c r="H27" s="592">
        <f t="shared" si="1"/>
        <v>0</v>
      </c>
      <c r="I27" s="481"/>
      <c r="J27" s="592">
        <f t="shared" si="2"/>
        <v>0</v>
      </c>
      <c r="K27" s="481"/>
      <c r="L27" s="592">
        <f t="shared" si="3"/>
        <v>0</v>
      </c>
      <c r="M27" s="482"/>
    </row>
    <row r="28" spans="2:13" ht="12.75" customHeight="1">
      <c r="B28" s="480"/>
      <c r="C28" s="481"/>
      <c r="D28" s="481"/>
      <c r="E28" s="481"/>
      <c r="F28" s="592">
        <f t="shared" si="0"/>
        <v>0</v>
      </c>
      <c r="G28" s="481"/>
      <c r="H28" s="592">
        <f t="shared" si="1"/>
        <v>0</v>
      </c>
      <c r="I28" s="481"/>
      <c r="J28" s="592">
        <f t="shared" si="2"/>
        <v>0</v>
      </c>
      <c r="K28" s="481"/>
      <c r="L28" s="592">
        <f t="shared" si="3"/>
        <v>0</v>
      </c>
      <c r="M28" s="482"/>
    </row>
    <row r="29" spans="2:13" ht="13.5" customHeight="1">
      <c r="B29" s="480"/>
      <c r="C29" s="481"/>
      <c r="D29" s="481"/>
      <c r="E29" s="481"/>
      <c r="F29" s="592">
        <f t="shared" si="0"/>
        <v>0</v>
      </c>
      <c r="G29" s="481"/>
      <c r="H29" s="592">
        <f t="shared" si="1"/>
        <v>0</v>
      </c>
      <c r="I29" s="481"/>
      <c r="J29" s="592">
        <f t="shared" si="2"/>
        <v>0</v>
      </c>
      <c r="K29" s="481"/>
      <c r="L29" s="592">
        <f t="shared" si="3"/>
        <v>0</v>
      </c>
      <c r="M29" s="482"/>
    </row>
    <row r="30" spans="2:13" ht="13.5" customHeight="1">
      <c r="B30" s="480"/>
      <c r="C30" s="481"/>
      <c r="D30" s="481"/>
      <c r="E30" s="481"/>
      <c r="F30" s="592">
        <f t="shared" si="0"/>
        <v>0</v>
      </c>
      <c r="G30" s="481"/>
      <c r="H30" s="592">
        <f t="shared" si="1"/>
        <v>0</v>
      </c>
      <c r="I30" s="481"/>
      <c r="J30" s="592">
        <f t="shared" si="2"/>
        <v>0</v>
      </c>
      <c r="K30" s="481"/>
      <c r="L30" s="592">
        <f t="shared" si="3"/>
        <v>0</v>
      </c>
      <c r="M30" s="482"/>
    </row>
    <row r="31" spans="2:13" s="36" customFormat="1" ht="12.75">
      <c r="B31" s="480"/>
      <c r="C31" s="481"/>
      <c r="D31" s="481"/>
      <c r="E31" s="481"/>
      <c r="F31" s="592">
        <f t="shared" si="0"/>
        <v>0</v>
      </c>
      <c r="G31" s="481"/>
      <c r="H31" s="592">
        <f t="shared" si="1"/>
        <v>0</v>
      </c>
      <c r="I31" s="481"/>
      <c r="J31" s="592">
        <f t="shared" si="2"/>
        <v>0</v>
      </c>
      <c r="K31" s="481"/>
      <c r="L31" s="592">
        <f t="shared" si="3"/>
        <v>0</v>
      </c>
      <c r="M31" s="482"/>
    </row>
    <row r="32" spans="2:13" ht="12.75">
      <c r="B32" s="480"/>
      <c r="C32" s="481"/>
      <c r="D32" s="481"/>
      <c r="E32" s="481"/>
      <c r="F32" s="592">
        <f t="shared" si="0"/>
        <v>0</v>
      </c>
      <c r="G32" s="481"/>
      <c r="H32" s="592">
        <f t="shared" si="1"/>
        <v>0</v>
      </c>
      <c r="I32" s="481"/>
      <c r="J32" s="592">
        <f t="shared" si="2"/>
        <v>0</v>
      </c>
      <c r="K32" s="481"/>
      <c r="L32" s="592">
        <f t="shared" si="3"/>
        <v>0</v>
      </c>
      <c r="M32" s="482"/>
    </row>
    <row r="33" spans="2:13" ht="12.75">
      <c r="B33" s="480"/>
      <c r="C33" s="481"/>
      <c r="D33" s="481"/>
      <c r="E33" s="481"/>
      <c r="F33" s="592">
        <f t="shared" si="0"/>
        <v>0</v>
      </c>
      <c r="G33" s="481"/>
      <c r="H33" s="592">
        <f t="shared" si="1"/>
        <v>0</v>
      </c>
      <c r="I33" s="481"/>
      <c r="J33" s="592">
        <f t="shared" si="2"/>
        <v>0</v>
      </c>
      <c r="K33" s="481"/>
      <c r="L33" s="592">
        <f t="shared" si="3"/>
        <v>0</v>
      </c>
      <c r="M33" s="482"/>
    </row>
    <row r="34" spans="2:13" ht="12.75">
      <c r="B34" s="480"/>
      <c r="C34" s="481"/>
      <c r="D34" s="481"/>
      <c r="E34" s="481"/>
      <c r="F34" s="592">
        <f t="shared" si="0"/>
        <v>0</v>
      </c>
      <c r="G34" s="481"/>
      <c r="H34" s="592">
        <f t="shared" si="1"/>
        <v>0</v>
      </c>
      <c r="I34" s="481"/>
      <c r="J34" s="592">
        <f t="shared" si="2"/>
        <v>0</v>
      </c>
      <c r="K34" s="481"/>
      <c r="L34" s="592">
        <f t="shared" si="3"/>
        <v>0</v>
      </c>
      <c r="M34" s="482"/>
    </row>
    <row r="35" spans="2:13" ht="13.5" thickBot="1">
      <c r="B35" s="483"/>
      <c r="C35" s="484"/>
      <c r="D35" s="484"/>
      <c r="E35" s="484"/>
      <c r="F35" s="593">
        <f t="shared" si="0"/>
        <v>0</v>
      </c>
      <c r="G35" s="484"/>
      <c r="H35" s="593">
        <f t="shared" si="1"/>
        <v>0</v>
      </c>
      <c r="I35" s="484"/>
      <c r="J35" s="593">
        <f t="shared" si="2"/>
        <v>0</v>
      </c>
      <c r="K35" s="484"/>
      <c r="L35" s="593">
        <f t="shared" si="3"/>
        <v>0</v>
      </c>
      <c r="M35" s="485"/>
    </row>
    <row r="36" spans="2:13" ht="13.5" thickBot="1">
      <c r="B36" s="486" t="s">
        <v>0</v>
      </c>
      <c r="C36" s="81"/>
      <c r="D36" s="487">
        <f>SUM(D9:D35)</f>
        <v>0</v>
      </c>
      <c r="E36" s="81"/>
      <c r="F36" s="594">
        <f t="shared" si="0"/>
        <v>0</v>
      </c>
      <c r="G36" s="487">
        <f aca="true" t="shared" si="4" ref="G36:M36">SUM(G9:G35)</f>
        <v>0</v>
      </c>
      <c r="H36" s="594">
        <f t="shared" si="1"/>
        <v>0</v>
      </c>
      <c r="I36" s="487">
        <f t="shared" si="4"/>
        <v>0</v>
      </c>
      <c r="J36" s="594">
        <f t="shared" si="2"/>
        <v>0</v>
      </c>
      <c r="K36" s="487">
        <f t="shared" si="4"/>
        <v>0</v>
      </c>
      <c r="L36" s="594">
        <f t="shared" si="3"/>
        <v>0</v>
      </c>
      <c r="M36" s="488">
        <f t="shared" si="4"/>
        <v>0</v>
      </c>
    </row>
    <row r="37" spans="4:12" ht="13.5" thickBot="1">
      <c r="D37" s="15"/>
      <c r="E37" s="15"/>
      <c r="F37" s="595"/>
      <c r="G37" s="15"/>
      <c r="H37" s="595"/>
      <c r="I37" s="15"/>
      <c r="J37" s="595"/>
      <c r="K37" s="15"/>
      <c r="L37" s="595"/>
    </row>
    <row r="38" spans="2:13" ht="12.75">
      <c r="B38" s="477"/>
      <c r="C38" s="478" t="s">
        <v>163</v>
      </c>
      <c r="D38" s="478"/>
      <c r="E38" s="478"/>
      <c r="F38" s="591">
        <f>IF($D38=0,0,G38/$D38)</f>
        <v>0</v>
      </c>
      <c r="G38" s="478"/>
      <c r="H38" s="591">
        <f>IF($D38=0,0,I38/$D38)</f>
        <v>0</v>
      </c>
      <c r="I38" s="478"/>
      <c r="J38" s="591">
        <f>IF($D38=0,0,K38/$D38)</f>
        <v>0</v>
      </c>
      <c r="K38" s="478"/>
      <c r="L38" s="591">
        <f>IF($D38=0,0,M38/$D38)</f>
        <v>0</v>
      </c>
      <c r="M38" s="479"/>
    </row>
    <row r="39" spans="2:13" ht="12.75">
      <c r="B39" s="480"/>
      <c r="C39" s="489" t="s">
        <v>258</v>
      </c>
      <c r="D39" s="481"/>
      <c r="E39" s="481"/>
      <c r="F39" s="592">
        <f>IF($D39=0,0,G39/$D39)</f>
        <v>0</v>
      </c>
      <c r="G39" s="481"/>
      <c r="H39" s="592">
        <f>IF($D39=0,0,I39/$D39)</f>
        <v>0</v>
      </c>
      <c r="I39" s="481"/>
      <c r="J39" s="592">
        <f>IF($D39=0,0,K39/$D39)</f>
        <v>0</v>
      </c>
      <c r="K39" s="481"/>
      <c r="L39" s="592">
        <f>IF($D39=0,0,M39/$D39)</f>
        <v>0</v>
      </c>
      <c r="M39" s="482"/>
    </row>
    <row r="40" spans="2:13" ht="13.5" thickBot="1">
      <c r="B40" s="483"/>
      <c r="C40" s="490" t="s">
        <v>86</v>
      </c>
      <c r="D40" s="484"/>
      <c r="E40" s="484"/>
      <c r="F40" s="593">
        <f>IF($D40=0,0,G40/$D40)</f>
        <v>0</v>
      </c>
      <c r="G40" s="484"/>
      <c r="H40" s="593">
        <f>IF($D40=0,0,I40/$D40)</f>
        <v>0</v>
      </c>
      <c r="I40" s="484"/>
      <c r="J40" s="593">
        <f>IF($D40=0,0,K40/$D40)</f>
        <v>0</v>
      </c>
      <c r="K40" s="484"/>
      <c r="L40" s="593">
        <f>IF($D40=0,0,M40/$D40)</f>
        <v>0</v>
      </c>
      <c r="M40" s="485"/>
    </row>
    <row r="41" spans="2:13" ht="13.5" thickBot="1">
      <c r="B41" s="486" t="s">
        <v>0</v>
      </c>
      <c r="C41" s="81"/>
      <c r="D41" s="487">
        <f>SUM(D38:D40)</f>
        <v>0</v>
      </c>
      <c r="E41" s="81"/>
      <c r="F41" s="596">
        <f>IF($D41=0,0,G41/$D41)</f>
        <v>0</v>
      </c>
      <c r="G41" s="487">
        <f aca="true" t="shared" si="5" ref="G41:M41">SUM(G38:G40)</f>
        <v>0</v>
      </c>
      <c r="H41" s="596">
        <f>IF($D41=0,0,I41/$D41)</f>
        <v>0</v>
      </c>
      <c r="I41" s="487">
        <f t="shared" si="5"/>
        <v>0</v>
      </c>
      <c r="J41" s="596">
        <f>IF($D41=0,0,K41/$D41)</f>
        <v>0</v>
      </c>
      <c r="K41" s="487">
        <f t="shared" si="5"/>
        <v>0</v>
      </c>
      <c r="L41" s="596">
        <f>IF($D41=0,0,M41/$D41)</f>
        <v>0</v>
      </c>
      <c r="M41" s="488">
        <f t="shared" si="5"/>
        <v>0</v>
      </c>
    </row>
  </sheetData>
  <sheetProtection/>
  <mergeCells count="10">
    <mergeCell ref="B2:M2"/>
    <mergeCell ref="L6:M7"/>
    <mergeCell ref="B6:B8"/>
    <mergeCell ref="C6:C8"/>
    <mergeCell ref="D6:D8"/>
    <mergeCell ref="E6:E8"/>
    <mergeCell ref="F6:K6"/>
    <mergeCell ref="F7:G7"/>
    <mergeCell ref="H7:I7"/>
    <mergeCell ref="J7:K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80" r:id="rId2"/>
  <headerFooter>
    <oddFooter>&amp;R&amp;"Arial,Normal"&amp;8&amp;F / &amp;A</oddFooter>
  </headerFooter>
  <drawing r:id="rId1"/>
</worksheet>
</file>

<file path=xl/worksheets/sheet14.xml><?xml version="1.0" encoding="utf-8"?>
<worksheet xmlns="http://schemas.openxmlformats.org/spreadsheetml/2006/main" xmlns:r="http://schemas.openxmlformats.org/officeDocument/2006/relationships">
  <sheetPr codeName="Feuil12"/>
  <dimension ref="A1:K35"/>
  <sheetViews>
    <sheetView zoomScalePageLayoutView="0" workbookViewId="0" topLeftCell="A1">
      <selection activeCell="B2" sqref="B2:D2"/>
    </sheetView>
  </sheetViews>
  <sheetFormatPr defaultColWidth="11.421875" defaultRowHeight="15"/>
  <cols>
    <col min="1" max="1" width="5.7109375" style="4" customWidth="1"/>
    <col min="2" max="2" width="49.7109375" style="4" customWidth="1"/>
    <col min="3" max="3" width="12.57421875" style="4" customWidth="1"/>
    <col min="4" max="4" width="50.00390625" style="8" customWidth="1"/>
    <col min="5" max="8" width="15.7109375" style="3" hidden="1" customWidth="1"/>
    <col min="9" max="9" width="2.57421875" style="3" hidden="1" customWidth="1"/>
    <col min="10" max="10" width="15.57421875" style="3" bestFit="1" customWidth="1"/>
    <col min="11" max="11" width="5.57421875" style="4" customWidth="1"/>
    <col min="12" max="16384" width="11.421875" style="4" customWidth="1"/>
  </cols>
  <sheetData>
    <row r="1" spans="1:11" ht="11.25">
      <c r="A1" s="341"/>
      <c r="B1" s="341"/>
      <c r="C1" s="341"/>
      <c r="D1" s="342"/>
      <c r="E1" s="112"/>
      <c r="F1" s="112"/>
      <c r="G1" s="112"/>
      <c r="H1" s="112"/>
      <c r="I1" s="112"/>
      <c r="J1" s="112"/>
      <c r="K1" s="344"/>
    </row>
    <row r="2" spans="1:11" ht="38.25" customHeight="1">
      <c r="A2" s="341"/>
      <c r="B2" s="833" t="s">
        <v>346</v>
      </c>
      <c r="C2" s="833"/>
      <c r="D2" s="833"/>
      <c r="E2" s="582"/>
      <c r="F2" s="582"/>
      <c r="G2" s="582"/>
      <c r="H2" s="582"/>
      <c r="I2" s="582"/>
      <c r="J2" s="205"/>
      <c r="K2" s="344"/>
    </row>
    <row r="3" spans="1:11" ht="13.5" thickBot="1">
      <c r="A3" s="341"/>
      <c r="B3" s="348"/>
      <c r="C3" s="349"/>
      <c r="D3" s="216"/>
      <c r="E3" s="205"/>
      <c r="F3" s="205"/>
      <c r="G3" s="205"/>
      <c r="H3" s="205"/>
      <c r="I3" s="205"/>
      <c r="J3" s="205"/>
      <c r="K3" s="344"/>
    </row>
    <row r="4" spans="1:11" s="8" customFormat="1" ht="18.75" customHeight="1" thickBot="1">
      <c r="A4" s="342"/>
      <c r="B4" s="922" t="s">
        <v>146</v>
      </c>
      <c r="C4" s="216"/>
      <c r="D4" s="216"/>
      <c r="E4" s="654" t="s">
        <v>194</v>
      </c>
      <c r="F4" s="916" t="s">
        <v>195</v>
      </c>
      <c r="G4" s="654" t="s">
        <v>194</v>
      </c>
      <c r="H4" s="916" t="s">
        <v>195</v>
      </c>
      <c r="I4" s="584"/>
      <c r="J4" s="914" t="s">
        <v>338</v>
      </c>
      <c r="K4" s="102"/>
    </row>
    <row r="5" spans="1:11" s="588" customFormat="1" ht="39" thickBot="1">
      <c r="A5" s="586"/>
      <c r="B5" s="923"/>
      <c r="C5" s="350" t="s">
        <v>94</v>
      </c>
      <c r="D5" s="351" t="s">
        <v>139</v>
      </c>
      <c r="E5" s="450" t="s">
        <v>339</v>
      </c>
      <c r="F5" s="917"/>
      <c r="G5" s="450" t="s">
        <v>339</v>
      </c>
      <c r="H5" s="917"/>
      <c r="I5" s="585"/>
      <c r="J5" s="915"/>
      <c r="K5" s="587"/>
    </row>
    <row r="6" spans="1:11" ht="25.5">
      <c r="A6" s="341"/>
      <c r="B6" s="924" t="s">
        <v>140</v>
      </c>
      <c r="C6" s="926" t="s">
        <v>367</v>
      </c>
      <c r="D6" s="352" t="s">
        <v>368</v>
      </c>
      <c r="E6" s="630"/>
      <c r="F6" s="630"/>
      <c r="G6" s="630"/>
      <c r="H6" s="630"/>
      <c r="I6" s="491"/>
      <c r="J6" s="492">
        <f>SUM(E6:I6)</f>
        <v>0</v>
      </c>
      <c r="K6" s="344"/>
    </row>
    <row r="7" spans="1:11" ht="26.25" thickBot="1">
      <c r="A7" s="341"/>
      <c r="B7" s="925"/>
      <c r="C7" s="927"/>
      <c r="D7" s="353" t="s">
        <v>369</v>
      </c>
      <c r="E7" s="631"/>
      <c r="F7" s="631"/>
      <c r="G7" s="631"/>
      <c r="H7" s="631"/>
      <c r="I7" s="493"/>
      <c r="J7" s="494">
        <f>SUM(E7:I7)</f>
        <v>0</v>
      </c>
      <c r="K7" s="344"/>
    </row>
    <row r="8" spans="1:11" s="1" customFormat="1" ht="18.75" customHeight="1">
      <c r="A8" s="343"/>
      <c r="B8" s="655"/>
      <c r="C8" s="354"/>
      <c r="D8" s="106"/>
      <c r="E8" s="202"/>
      <c r="F8" s="202"/>
      <c r="G8" s="202"/>
      <c r="H8" s="202"/>
      <c r="I8" s="202"/>
      <c r="J8" s="399"/>
      <c r="K8" s="344"/>
    </row>
    <row r="9" spans="1:11" s="1" customFormat="1" ht="30.75" customHeight="1" thickBot="1">
      <c r="A9" s="343"/>
      <c r="B9" s="928" t="s">
        <v>259</v>
      </c>
      <c r="C9" s="928"/>
      <c r="D9" s="928"/>
      <c r="E9" s="362"/>
      <c r="F9" s="362"/>
      <c r="G9" s="362"/>
      <c r="H9" s="362"/>
      <c r="I9" s="362"/>
      <c r="J9" s="362"/>
      <c r="K9" s="583"/>
    </row>
    <row r="10" spans="1:11" s="1" customFormat="1" ht="25.5">
      <c r="A10" s="343"/>
      <c r="B10" s="452" t="s">
        <v>159</v>
      </c>
      <c r="C10" s="355"/>
      <c r="D10" s="356"/>
      <c r="E10" s="630"/>
      <c r="F10" s="630"/>
      <c r="G10" s="630"/>
      <c r="H10" s="630"/>
      <c r="I10" s="491"/>
      <c r="J10" s="492">
        <f>SUM(E10:I10)</f>
        <v>0</v>
      </c>
      <c r="K10" s="344"/>
    </row>
    <row r="11" spans="1:11" s="1" customFormat="1" ht="26.25" thickBot="1">
      <c r="A11" s="343"/>
      <c r="B11" s="357" t="s">
        <v>160</v>
      </c>
      <c r="C11" s="358"/>
      <c r="D11" s="359"/>
      <c r="E11" s="631"/>
      <c r="F11" s="631"/>
      <c r="G11" s="631"/>
      <c r="H11" s="631"/>
      <c r="I11" s="493"/>
      <c r="J11" s="494">
        <f>SUM(E11:I11)</f>
        <v>0</v>
      </c>
      <c r="K11" s="344"/>
    </row>
    <row r="12" spans="1:11" s="1" customFormat="1" ht="12.75">
      <c r="A12" s="343"/>
      <c r="B12" s="354"/>
      <c r="C12" s="354"/>
      <c r="D12" s="106"/>
      <c r="E12" s="202"/>
      <c r="F12" s="202"/>
      <c r="G12" s="202"/>
      <c r="H12" s="202"/>
      <c r="I12" s="202"/>
      <c r="J12" s="399"/>
      <c r="K12" s="344"/>
    </row>
    <row r="13" spans="1:11" ht="26.25" customHeight="1" thickBot="1">
      <c r="A13" s="341"/>
      <c r="B13" s="401" t="s">
        <v>370</v>
      </c>
      <c r="C13" s="905" t="s">
        <v>371</v>
      </c>
      <c r="D13" s="906"/>
      <c r="E13" s="686">
        <f>E6-E7-E10+E11</f>
        <v>0</v>
      </c>
      <c r="F13" s="686">
        <f>F6-F7-F10+F11</f>
        <v>0</v>
      </c>
      <c r="G13" s="686">
        <f>G6-G7-G10+G11</f>
        <v>0</v>
      </c>
      <c r="H13" s="686">
        <f>H6-H7-H10+H11</f>
        <v>0</v>
      </c>
      <c r="I13" s="499"/>
      <c r="J13" s="500">
        <f>SUM(E13:I13)</f>
        <v>0</v>
      </c>
      <c r="K13" s="103"/>
    </row>
    <row r="14" spans="1:11" ht="12.75">
      <c r="A14" s="341"/>
      <c r="B14" s="106"/>
      <c r="C14" s="106"/>
      <c r="D14" s="106"/>
      <c r="E14" s="205"/>
      <c r="F14" s="205"/>
      <c r="G14" s="205"/>
      <c r="H14" s="205"/>
      <c r="I14" s="205"/>
      <c r="J14" s="400"/>
      <c r="K14" s="344"/>
    </row>
    <row r="15" spans="1:11" ht="13.5" thickBot="1">
      <c r="A15" s="341"/>
      <c r="B15" s="362" t="s">
        <v>144</v>
      </c>
      <c r="C15" s="106"/>
      <c r="D15" s="106"/>
      <c r="E15" s="205"/>
      <c r="F15" s="205"/>
      <c r="G15" s="205"/>
      <c r="H15" s="205"/>
      <c r="I15" s="205"/>
      <c r="J15" s="400"/>
      <c r="K15" s="344"/>
    </row>
    <row r="16" spans="1:11" s="703" customFormat="1" ht="25.5">
      <c r="A16" s="341"/>
      <c r="B16" s="907" t="s">
        <v>372</v>
      </c>
      <c r="C16" s="680">
        <v>1150</v>
      </c>
      <c r="D16" s="352" t="s">
        <v>373</v>
      </c>
      <c r="E16" s="644"/>
      <c r="F16" s="644"/>
      <c r="G16" s="644"/>
      <c r="H16" s="644"/>
      <c r="I16" s="495"/>
      <c r="J16" s="496">
        <f>SUM(E16:I16)</f>
        <v>0</v>
      </c>
      <c r="K16" s="103"/>
    </row>
    <row r="17" spans="1:11" s="703" customFormat="1" ht="38.25">
      <c r="A17" s="341"/>
      <c r="B17" s="908"/>
      <c r="C17" s="691">
        <v>11590</v>
      </c>
      <c r="D17" s="692" t="s">
        <v>374</v>
      </c>
      <c r="E17" s="687"/>
      <c r="F17" s="687"/>
      <c r="G17" s="687"/>
      <c r="H17" s="687"/>
      <c r="I17" s="688"/>
      <c r="J17" s="693">
        <f>SUM(E17:I17)</f>
        <v>0</v>
      </c>
      <c r="K17" s="103"/>
    </row>
    <row r="18" spans="1:11" s="703" customFormat="1" ht="51">
      <c r="A18" s="341"/>
      <c r="B18" s="908"/>
      <c r="C18" s="360" t="s">
        <v>389</v>
      </c>
      <c r="D18" s="361" t="s">
        <v>375</v>
      </c>
      <c r="E18" s="645"/>
      <c r="F18" s="645"/>
      <c r="G18" s="645"/>
      <c r="H18" s="645"/>
      <c r="I18" s="497"/>
      <c r="J18" s="498">
        <f>SUM(E18:I18)</f>
        <v>0</v>
      </c>
      <c r="K18" s="103"/>
    </row>
    <row r="19" spans="1:11" s="703" customFormat="1" ht="15">
      <c r="A19" s="341"/>
      <c r="B19" s="908"/>
      <c r="C19" s="694" t="s">
        <v>390</v>
      </c>
      <c r="D19" s="361" t="s">
        <v>141</v>
      </c>
      <c r="E19" s="645"/>
      <c r="F19" s="645"/>
      <c r="G19" s="645"/>
      <c r="H19" s="645"/>
      <c r="I19" s="497"/>
      <c r="J19" s="498">
        <f>SUM(E19:I19)</f>
        <v>0</v>
      </c>
      <c r="K19" s="103"/>
    </row>
    <row r="20" spans="1:11" s="703" customFormat="1" ht="15">
      <c r="A20" s="341"/>
      <c r="B20" s="908"/>
      <c r="C20" s="694" t="s">
        <v>391</v>
      </c>
      <c r="D20" s="361" t="s">
        <v>142</v>
      </c>
      <c r="E20" s="645"/>
      <c r="F20" s="645"/>
      <c r="G20" s="645"/>
      <c r="H20" s="645"/>
      <c r="I20" s="497"/>
      <c r="J20" s="498">
        <f aca="true" t="shared" si="0" ref="J20:J25">SUM(E20:I20)</f>
        <v>0</v>
      </c>
      <c r="K20" s="103"/>
    </row>
    <row r="21" spans="1:11" s="703" customFormat="1" ht="38.25">
      <c r="A21" s="341"/>
      <c r="B21" s="908"/>
      <c r="C21" s="694" t="s">
        <v>392</v>
      </c>
      <c r="D21" s="361" t="s">
        <v>376</v>
      </c>
      <c r="E21" s="645"/>
      <c r="F21" s="645"/>
      <c r="G21" s="645"/>
      <c r="H21" s="645"/>
      <c r="I21" s="497"/>
      <c r="J21" s="498">
        <f t="shared" si="0"/>
        <v>0</v>
      </c>
      <c r="K21" s="103"/>
    </row>
    <row r="22" spans="1:11" s="703" customFormat="1" ht="15">
      <c r="A22" s="341"/>
      <c r="B22" s="909"/>
      <c r="C22" s="694" t="s">
        <v>393</v>
      </c>
      <c r="D22" s="361" t="s">
        <v>143</v>
      </c>
      <c r="E22" s="645"/>
      <c r="F22" s="645"/>
      <c r="G22" s="645"/>
      <c r="H22" s="645"/>
      <c r="I22" s="497"/>
      <c r="J22" s="498">
        <f t="shared" si="0"/>
        <v>0</v>
      </c>
      <c r="K22" s="103"/>
    </row>
    <row r="23" spans="1:11" s="703" customFormat="1" ht="15">
      <c r="A23" s="341"/>
      <c r="B23" s="910" t="s">
        <v>377</v>
      </c>
      <c r="C23" s="360" t="s">
        <v>394</v>
      </c>
      <c r="D23" s="361" t="s">
        <v>378</v>
      </c>
      <c r="E23" s="645"/>
      <c r="F23" s="645"/>
      <c r="G23" s="645"/>
      <c r="H23" s="645"/>
      <c r="I23" s="497"/>
      <c r="J23" s="498">
        <f t="shared" si="0"/>
        <v>0</v>
      </c>
      <c r="K23" s="103"/>
    </row>
    <row r="24" spans="1:11" ht="25.5">
      <c r="A24" s="341"/>
      <c r="B24" s="908"/>
      <c r="C24" s="694" t="s">
        <v>395</v>
      </c>
      <c r="D24" s="695" t="s">
        <v>145</v>
      </c>
      <c r="E24" s="689"/>
      <c r="F24" s="689"/>
      <c r="G24" s="689"/>
      <c r="H24" s="689"/>
      <c r="I24" s="690"/>
      <c r="J24" s="696">
        <f t="shared" si="0"/>
        <v>0</v>
      </c>
      <c r="K24" s="103"/>
    </row>
    <row r="25" spans="1:11" ht="14.25">
      <c r="A25" s="341"/>
      <c r="B25" s="908"/>
      <c r="C25" s="694" t="s">
        <v>396</v>
      </c>
      <c r="D25" s="695" t="s">
        <v>379</v>
      </c>
      <c r="E25" s="689"/>
      <c r="F25" s="689"/>
      <c r="G25" s="689"/>
      <c r="H25" s="689"/>
      <c r="I25" s="690"/>
      <c r="J25" s="696">
        <f t="shared" si="0"/>
        <v>0</v>
      </c>
      <c r="K25" s="103"/>
    </row>
    <row r="26" spans="1:11" ht="25.5">
      <c r="A26" s="341"/>
      <c r="B26" s="908"/>
      <c r="C26" s="912" t="s">
        <v>397</v>
      </c>
      <c r="D26" s="695" t="s">
        <v>380</v>
      </c>
      <c r="E26" s="689"/>
      <c r="F26" s="689"/>
      <c r="G26" s="689"/>
      <c r="H26" s="689"/>
      <c r="I26" s="690"/>
      <c r="J26" s="696">
        <f>SUM(E26:I26)</f>
        <v>0</v>
      </c>
      <c r="K26" s="103"/>
    </row>
    <row r="27" spans="1:11" ht="39" thickBot="1">
      <c r="A27" s="341"/>
      <c r="B27" s="911"/>
      <c r="C27" s="913"/>
      <c r="D27" s="353" t="s">
        <v>381</v>
      </c>
      <c r="E27" s="646"/>
      <c r="F27" s="646"/>
      <c r="G27" s="646"/>
      <c r="H27" s="646"/>
      <c r="I27" s="501"/>
      <c r="J27" s="502">
        <f>SUM(E27:I27)</f>
        <v>0</v>
      </c>
      <c r="K27" s="103"/>
    </row>
    <row r="28" spans="1:11" ht="13.5" thickBot="1">
      <c r="A28" s="341"/>
      <c r="B28" s="401" t="s">
        <v>382</v>
      </c>
      <c r="C28" s="918"/>
      <c r="D28" s="919"/>
      <c r="E28" s="686">
        <f>E16-E17-E18+SUM(E19:E27)</f>
        <v>0</v>
      </c>
      <c r="F28" s="686">
        <f>F16-F17-F18+SUM(F19:F27)</f>
        <v>0</v>
      </c>
      <c r="G28" s="686">
        <f>G16-G17-G18+SUM(G19:G27)</f>
        <v>0</v>
      </c>
      <c r="H28" s="686">
        <f>H16-H17-H18+SUM(H19:H27)</f>
        <v>0</v>
      </c>
      <c r="I28" s="500"/>
      <c r="J28" s="500">
        <f>SUM(E28:I28)</f>
        <v>0</v>
      </c>
      <c r="K28" s="103"/>
    </row>
    <row r="29" spans="1:11" ht="25.5" customHeight="1" thickBot="1">
      <c r="A29" s="341"/>
      <c r="B29" s="697"/>
      <c r="C29" s="920" t="s">
        <v>383</v>
      </c>
      <c r="D29" s="921"/>
      <c r="E29" s="699" t="str">
        <f>IF(ROUND(E28-E13,0)=0,"Ok","Ecart de : "&amp;ROUND(E28-E13,2))</f>
        <v>Ok</v>
      </c>
      <c r="F29" s="699" t="str">
        <f>IF(ROUND(F28-F13,0)=0,"Ok","Ecart de : "&amp;ROUND(F28-F13,2))</f>
        <v>Ok</v>
      </c>
      <c r="G29" s="699" t="str">
        <f>IF(ROUND(G28-G13,0)=0,"Ok","Ecart de : "&amp;ROUND(G28-G13,2))</f>
        <v>Ok</v>
      </c>
      <c r="H29" s="699" t="str">
        <f>IF(ROUND(H28-H13,0)=0,"Ok","Ecart de : "&amp;ROUND(H28-H13,2))</f>
        <v>Ok</v>
      </c>
      <c r="I29" s="699"/>
      <c r="J29" s="700" t="str">
        <f>IF(ROUND(J28-J13,0)=0,"Ok","Ecart de : "&amp;ROUND(J28-J13,2))</f>
        <v>Ok</v>
      </c>
      <c r="K29" s="103"/>
    </row>
    <row r="30" spans="1:11" ht="12.75">
      <c r="A30" s="341"/>
      <c r="B30" s="341" t="s">
        <v>384</v>
      </c>
      <c r="C30" s="363"/>
      <c r="D30" s="363"/>
      <c r="E30" s="205"/>
      <c r="F30" s="205"/>
      <c r="G30" s="205"/>
      <c r="H30" s="205"/>
      <c r="I30" s="205"/>
      <c r="J30" s="205"/>
      <c r="K30" s="344"/>
    </row>
    <row r="31" spans="1:11" ht="24" customHeight="1">
      <c r="A31" s="341"/>
      <c r="B31" s="904" t="s">
        <v>385</v>
      </c>
      <c r="C31" s="904"/>
      <c r="D31" s="904"/>
      <c r="E31" s="205"/>
      <c r="F31" s="205"/>
      <c r="G31" s="205"/>
      <c r="H31" s="205"/>
      <c r="I31" s="205"/>
      <c r="J31" s="205"/>
      <c r="K31" s="344"/>
    </row>
    <row r="32" spans="1:11" ht="36" customHeight="1">
      <c r="A32" s="341"/>
      <c r="B32" s="904" t="s">
        <v>386</v>
      </c>
      <c r="C32" s="904"/>
      <c r="D32" s="904"/>
      <c r="E32" s="205"/>
      <c r="F32" s="205"/>
      <c r="G32" s="205"/>
      <c r="H32" s="205"/>
      <c r="I32" s="205"/>
      <c r="J32" s="205"/>
      <c r="K32" s="344"/>
    </row>
    <row r="33" spans="1:11" ht="12.75">
      <c r="A33" s="341"/>
      <c r="B33" s="341" t="s">
        <v>387</v>
      </c>
      <c r="C33" s="363"/>
      <c r="D33" s="363"/>
      <c r="E33" s="205"/>
      <c r="F33" s="205"/>
      <c r="G33" s="205"/>
      <c r="H33" s="205"/>
      <c r="I33" s="205"/>
      <c r="J33" s="205"/>
      <c r="K33" s="344"/>
    </row>
    <row r="34" spans="1:11" ht="12.75">
      <c r="A34" s="341"/>
      <c r="B34" s="698" t="s">
        <v>388</v>
      </c>
      <c r="C34" s="363"/>
      <c r="D34" s="363"/>
      <c r="E34" s="205"/>
      <c r="F34" s="205"/>
      <c r="G34" s="205"/>
      <c r="H34" s="205"/>
      <c r="I34" s="205"/>
      <c r="J34" s="205"/>
      <c r="K34" s="344"/>
    </row>
    <row r="35" spans="1:11" ht="12" thickBot="1">
      <c r="A35" s="345"/>
      <c r="B35" s="345"/>
      <c r="C35" s="345"/>
      <c r="D35" s="346"/>
      <c r="E35" s="264"/>
      <c r="F35" s="264"/>
      <c r="G35" s="264"/>
      <c r="H35" s="264"/>
      <c r="I35" s="264"/>
      <c r="J35" s="264"/>
      <c r="K35" s="347"/>
    </row>
  </sheetData>
  <sheetProtection password="EAD6" sheet="1"/>
  <mergeCells count="16">
    <mergeCell ref="J4:J5"/>
    <mergeCell ref="H4:H5"/>
    <mergeCell ref="C28:D28"/>
    <mergeCell ref="C29:D29"/>
    <mergeCell ref="B2:D2"/>
    <mergeCell ref="B4:B5"/>
    <mergeCell ref="B6:B7"/>
    <mergeCell ref="C6:C7"/>
    <mergeCell ref="F4:F5"/>
    <mergeCell ref="B9:D9"/>
    <mergeCell ref="B31:D31"/>
    <mergeCell ref="B32:D32"/>
    <mergeCell ref="C13:D13"/>
    <mergeCell ref="B16:B22"/>
    <mergeCell ref="B23:B27"/>
    <mergeCell ref="C26:C27"/>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70" r:id="rId2"/>
  <drawing r:id="rId1"/>
</worksheet>
</file>

<file path=xl/worksheets/sheet15.xml><?xml version="1.0" encoding="utf-8"?>
<worksheet xmlns="http://schemas.openxmlformats.org/spreadsheetml/2006/main" xmlns:r="http://schemas.openxmlformats.org/officeDocument/2006/relationships">
  <sheetPr codeName="Feuil15"/>
  <dimension ref="A1:N19"/>
  <sheetViews>
    <sheetView showGridLines="0" zoomScalePageLayoutView="0" workbookViewId="0" topLeftCell="A1">
      <selection activeCell="B2" sqref="B2:M2"/>
    </sheetView>
  </sheetViews>
  <sheetFormatPr defaultColWidth="11.421875" defaultRowHeight="15"/>
  <cols>
    <col min="1" max="1" width="5.8515625" style="678" customWidth="1"/>
    <col min="2" max="2" width="14.421875" style="679" customWidth="1"/>
    <col min="3" max="3" width="44.140625" style="678" customWidth="1"/>
    <col min="4" max="4" width="20.140625" style="678" hidden="1" customWidth="1"/>
    <col min="5" max="5" width="20.7109375" style="678" hidden="1" customWidth="1"/>
    <col min="6" max="6" width="22.8515625" style="678" hidden="1" customWidth="1"/>
    <col min="7" max="7" width="20.140625" style="678" hidden="1" customWidth="1"/>
    <col min="8" max="8" width="20.7109375" style="678" hidden="1" customWidth="1"/>
    <col min="9" max="9" width="22.8515625" style="678" hidden="1" customWidth="1"/>
    <col min="10" max="10" width="4.8515625" style="678" hidden="1" customWidth="1"/>
    <col min="11" max="11" width="20.140625" style="678" bestFit="1" customWidth="1"/>
    <col min="12" max="13" width="22.8515625" style="678" customWidth="1"/>
    <col min="14" max="14" width="2.7109375" style="678" customWidth="1"/>
    <col min="15" max="16384" width="11.421875" style="4" customWidth="1"/>
  </cols>
  <sheetData>
    <row r="1" spans="1:14" s="506" customFormat="1" ht="12.75">
      <c r="A1" s="503"/>
      <c r="B1" s="504"/>
      <c r="C1" s="503"/>
      <c r="D1" s="503"/>
      <c r="E1" s="503"/>
      <c r="F1" s="503"/>
      <c r="G1" s="503"/>
      <c r="H1" s="503"/>
      <c r="I1" s="503"/>
      <c r="J1" s="503"/>
      <c r="K1" s="503"/>
      <c r="L1" s="503"/>
      <c r="M1" s="503"/>
      <c r="N1" s="505"/>
    </row>
    <row r="2" spans="1:14" s="506" customFormat="1" ht="46.5" customHeight="1">
      <c r="A2" s="503"/>
      <c r="B2" s="929" t="s">
        <v>347</v>
      </c>
      <c r="C2" s="929"/>
      <c r="D2" s="929"/>
      <c r="E2" s="929"/>
      <c r="F2" s="929"/>
      <c r="G2" s="929"/>
      <c r="H2" s="929"/>
      <c r="I2" s="929"/>
      <c r="J2" s="929"/>
      <c r="K2" s="929"/>
      <c r="L2" s="929"/>
      <c r="M2" s="929"/>
      <c r="N2" s="505"/>
    </row>
    <row r="3" spans="1:14" s="508" customFormat="1" ht="16.5" thickBot="1">
      <c r="A3" s="503"/>
      <c r="B3" s="507"/>
      <c r="C3" s="507"/>
      <c r="D3" s="507"/>
      <c r="E3" s="507"/>
      <c r="F3" s="507"/>
      <c r="G3" s="507"/>
      <c r="H3" s="507"/>
      <c r="I3" s="507"/>
      <c r="J3" s="507"/>
      <c r="K3" s="507"/>
      <c r="L3" s="507"/>
      <c r="M3" s="507"/>
      <c r="N3" s="505"/>
    </row>
    <row r="4" spans="1:14" s="508" customFormat="1" ht="13.5" thickBot="1">
      <c r="A4" s="503"/>
      <c r="B4" s="504"/>
      <c r="C4" s="503"/>
      <c r="D4" s="930" t="s">
        <v>340</v>
      </c>
      <c r="E4" s="931"/>
      <c r="F4" s="932"/>
      <c r="G4" s="930" t="s">
        <v>340</v>
      </c>
      <c r="H4" s="931"/>
      <c r="I4" s="932"/>
      <c r="J4" s="656"/>
      <c r="K4" s="930" t="s">
        <v>341</v>
      </c>
      <c r="L4" s="931"/>
      <c r="M4" s="932"/>
      <c r="N4" s="505"/>
    </row>
    <row r="5" spans="1:14" s="515" customFormat="1" ht="51.75" thickBot="1">
      <c r="A5" s="509"/>
      <c r="B5" s="510" t="s">
        <v>94</v>
      </c>
      <c r="C5" s="657" t="s">
        <v>139</v>
      </c>
      <c r="D5" s="658"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E5" s="659" t="str">
        <f>IF('Page de garde'!$D$4="","Mouvements au titre de l'exercice N (affectés en N+1)","Mouvements au titre de l'exercice "&amp;'Page de garde'!$D$4&amp;" (affectés en "&amp;'Page de garde'!$D$4+1&amp;")")</f>
        <v>Mouvements au titre de l'exercice N (affectés en N+1)</v>
      </c>
      <c r="F5" s="660"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G5" s="658"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H5" s="659" t="str">
        <f>IF('Page de garde'!$D$4="","Mouvements au titre de l'exercice N (affectés en N+1)","Mouvements au titre de l'exercice "&amp;'Page de garde'!$D$4&amp;" (affectés en "&amp;'Page de garde'!$D$4+1&amp;")")</f>
        <v>Mouvements au titre de l'exercice N (affectés en N+1)</v>
      </c>
      <c r="I5" s="660"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J5" s="659"/>
      <c r="K5" s="658"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L5" s="659" t="str">
        <f>IF('Page de garde'!$D$4="","Mouvements au titre de l'exercice N (affectés en N+1)","Mouvements au titre de l'exercice "&amp;'Page de garde'!$D$4&amp;" (affectés en "&amp;'Page de garde'!$D$4+1&amp;")")</f>
        <v>Mouvements au titre de l'exercice N (affectés en N+1)</v>
      </c>
      <c r="M5" s="660"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N5" s="514"/>
    </row>
    <row r="6" spans="1:14" s="521" customFormat="1" ht="25.5">
      <c r="A6" s="516"/>
      <c r="B6" s="517">
        <v>1150</v>
      </c>
      <c r="C6" s="518" t="s">
        <v>373</v>
      </c>
      <c r="D6" s="650"/>
      <c r="E6" s="651"/>
      <c r="F6" s="519">
        <f aca="true" t="shared" si="0" ref="F6:F16">D6+E6</f>
        <v>0</v>
      </c>
      <c r="G6" s="650"/>
      <c r="H6" s="651"/>
      <c r="I6" s="519">
        <f aca="true" t="shared" si="1" ref="I6:I16">G6+H6</f>
        <v>0</v>
      </c>
      <c r="J6" s="651"/>
      <c r="K6" s="661">
        <f>SUMIF($C$5:$J$5,K$5,$C6:$J6)</f>
        <v>0</v>
      </c>
      <c r="L6" s="662">
        <f>SUMIF($C$5:$J$5,L$5,$C6:$J6)</f>
        <v>0</v>
      </c>
      <c r="M6" s="519">
        <f>K6+L6</f>
        <v>0</v>
      </c>
      <c r="N6" s="520"/>
    </row>
    <row r="7" spans="1:14" s="521" customFormat="1" ht="38.25">
      <c r="A7" s="516"/>
      <c r="B7" s="663">
        <v>11590</v>
      </c>
      <c r="C7" s="664" t="s">
        <v>374</v>
      </c>
      <c r="D7" s="665"/>
      <c r="E7" s="666"/>
      <c r="F7" s="667">
        <f t="shared" si="0"/>
        <v>0</v>
      </c>
      <c r="G7" s="665"/>
      <c r="H7" s="666"/>
      <c r="I7" s="667">
        <f t="shared" si="1"/>
        <v>0</v>
      </c>
      <c r="J7" s="666"/>
      <c r="K7" s="668">
        <f aca="true" t="shared" si="2" ref="K7:L16">SUMIF($C$5:$J$5,K$5,$C7:$J7)</f>
        <v>0</v>
      </c>
      <c r="L7" s="669">
        <f t="shared" si="2"/>
        <v>0</v>
      </c>
      <c r="M7" s="667">
        <f aca="true" t="shared" si="3" ref="M7:M15">K7+L7</f>
        <v>0</v>
      </c>
      <c r="N7" s="520"/>
    </row>
    <row r="8" spans="1:14" s="521" customFormat="1" ht="38.25">
      <c r="A8" s="516"/>
      <c r="B8" s="522" t="s">
        <v>398</v>
      </c>
      <c r="C8" s="523" t="s">
        <v>402</v>
      </c>
      <c r="D8" s="647"/>
      <c r="E8" s="637"/>
      <c r="F8" s="524">
        <f t="shared" si="0"/>
        <v>0</v>
      </c>
      <c r="G8" s="647"/>
      <c r="H8" s="637"/>
      <c r="I8" s="524">
        <f t="shared" si="1"/>
        <v>0</v>
      </c>
      <c r="J8" s="637"/>
      <c r="K8" s="670">
        <f t="shared" si="2"/>
        <v>0</v>
      </c>
      <c r="L8" s="671">
        <f t="shared" si="2"/>
        <v>0</v>
      </c>
      <c r="M8" s="524">
        <f t="shared" si="3"/>
        <v>0</v>
      </c>
      <c r="N8" s="520"/>
    </row>
    <row r="9" spans="1:14" s="521" customFormat="1" ht="25.5">
      <c r="A9" s="516"/>
      <c r="B9" s="522">
        <v>115921</v>
      </c>
      <c r="C9" s="523" t="s">
        <v>141</v>
      </c>
      <c r="D9" s="647"/>
      <c r="E9" s="637"/>
      <c r="F9" s="524">
        <f t="shared" si="0"/>
        <v>0</v>
      </c>
      <c r="G9" s="647"/>
      <c r="H9" s="637"/>
      <c r="I9" s="524">
        <f t="shared" si="1"/>
        <v>0</v>
      </c>
      <c r="J9" s="637"/>
      <c r="K9" s="670">
        <f t="shared" si="2"/>
        <v>0</v>
      </c>
      <c r="L9" s="671">
        <f t="shared" si="2"/>
        <v>0</v>
      </c>
      <c r="M9" s="524">
        <f t="shared" si="3"/>
        <v>0</v>
      </c>
      <c r="N9" s="520"/>
    </row>
    <row r="10" spans="1:14" s="521" customFormat="1" ht="12.75">
      <c r="A10" s="516"/>
      <c r="B10" s="522">
        <v>115922</v>
      </c>
      <c r="C10" s="523" t="s">
        <v>142</v>
      </c>
      <c r="D10" s="647"/>
      <c r="E10" s="637"/>
      <c r="F10" s="524">
        <f t="shared" si="0"/>
        <v>0</v>
      </c>
      <c r="G10" s="647"/>
      <c r="H10" s="637"/>
      <c r="I10" s="524">
        <f t="shared" si="1"/>
        <v>0</v>
      </c>
      <c r="J10" s="637"/>
      <c r="K10" s="670">
        <f t="shared" si="2"/>
        <v>0</v>
      </c>
      <c r="L10" s="671">
        <f t="shared" si="2"/>
        <v>0</v>
      </c>
      <c r="M10" s="524">
        <f t="shared" si="3"/>
        <v>0</v>
      </c>
      <c r="N10" s="520"/>
    </row>
    <row r="11" spans="1:14" s="521" customFormat="1" ht="38.25">
      <c r="A11" s="516"/>
      <c r="B11" s="522">
        <v>115923</v>
      </c>
      <c r="C11" s="523" t="s">
        <v>376</v>
      </c>
      <c r="D11" s="647"/>
      <c r="E11" s="637"/>
      <c r="F11" s="524">
        <f t="shared" si="0"/>
        <v>0</v>
      </c>
      <c r="G11" s="647"/>
      <c r="H11" s="637"/>
      <c r="I11" s="524">
        <f t="shared" si="1"/>
        <v>0</v>
      </c>
      <c r="J11" s="637"/>
      <c r="K11" s="670">
        <f t="shared" si="2"/>
        <v>0</v>
      </c>
      <c r="L11" s="671">
        <f t="shared" si="2"/>
        <v>0</v>
      </c>
      <c r="M11" s="524">
        <f t="shared" si="3"/>
        <v>0</v>
      </c>
      <c r="N11" s="520"/>
    </row>
    <row r="12" spans="1:14" s="521" customFormat="1" ht="25.5">
      <c r="A12" s="516"/>
      <c r="B12" s="522">
        <v>115928</v>
      </c>
      <c r="C12" s="523" t="s">
        <v>143</v>
      </c>
      <c r="D12" s="647"/>
      <c r="E12" s="637"/>
      <c r="F12" s="524">
        <f t="shared" si="0"/>
        <v>0</v>
      </c>
      <c r="G12" s="647"/>
      <c r="H12" s="637"/>
      <c r="I12" s="524">
        <f t="shared" si="1"/>
        <v>0</v>
      </c>
      <c r="J12" s="637"/>
      <c r="K12" s="670">
        <f t="shared" si="2"/>
        <v>0</v>
      </c>
      <c r="L12" s="671">
        <f t="shared" si="2"/>
        <v>0</v>
      </c>
      <c r="M12" s="524">
        <f t="shared" si="3"/>
        <v>0</v>
      </c>
      <c r="N12" s="520"/>
    </row>
    <row r="13" spans="1:14" s="521" customFormat="1" ht="14.25">
      <c r="A13" s="516"/>
      <c r="B13" s="522" t="s">
        <v>399</v>
      </c>
      <c r="C13" s="523" t="s">
        <v>378</v>
      </c>
      <c r="D13" s="647"/>
      <c r="E13" s="637"/>
      <c r="F13" s="524">
        <f t="shared" si="0"/>
        <v>0</v>
      </c>
      <c r="G13" s="647"/>
      <c r="H13" s="637"/>
      <c r="I13" s="524">
        <f t="shared" si="1"/>
        <v>0</v>
      </c>
      <c r="J13" s="637"/>
      <c r="K13" s="670">
        <f t="shared" si="2"/>
        <v>0</v>
      </c>
      <c r="L13" s="671">
        <f t="shared" si="2"/>
        <v>0</v>
      </c>
      <c r="M13" s="524">
        <f t="shared" si="3"/>
        <v>0</v>
      </c>
      <c r="N13" s="520"/>
    </row>
    <row r="14" spans="1:14" s="521" customFormat="1" ht="25.5">
      <c r="A14" s="516"/>
      <c r="B14" s="522" t="s">
        <v>400</v>
      </c>
      <c r="C14" s="523" t="s">
        <v>145</v>
      </c>
      <c r="D14" s="647"/>
      <c r="E14" s="637"/>
      <c r="F14" s="524">
        <f t="shared" si="0"/>
        <v>0</v>
      </c>
      <c r="G14" s="647"/>
      <c r="H14" s="637"/>
      <c r="I14" s="524">
        <f t="shared" si="1"/>
        <v>0</v>
      </c>
      <c r="J14" s="637"/>
      <c r="K14" s="670">
        <f t="shared" si="2"/>
        <v>0</v>
      </c>
      <c r="L14" s="671">
        <f t="shared" si="2"/>
        <v>0</v>
      </c>
      <c r="M14" s="524">
        <f t="shared" si="3"/>
        <v>0</v>
      </c>
      <c r="N14" s="520"/>
    </row>
    <row r="15" spans="1:14" s="521" customFormat="1" ht="12.75">
      <c r="A15" s="516"/>
      <c r="B15" s="522">
        <v>106856</v>
      </c>
      <c r="C15" s="523" t="s">
        <v>379</v>
      </c>
      <c r="D15" s="647"/>
      <c r="E15" s="637"/>
      <c r="F15" s="524">
        <f t="shared" si="0"/>
        <v>0</v>
      </c>
      <c r="G15" s="647"/>
      <c r="H15" s="637"/>
      <c r="I15" s="524">
        <f t="shared" si="1"/>
        <v>0</v>
      </c>
      <c r="J15" s="637"/>
      <c r="K15" s="670">
        <f t="shared" si="2"/>
        <v>0</v>
      </c>
      <c r="L15" s="671">
        <f t="shared" si="2"/>
        <v>0</v>
      </c>
      <c r="M15" s="524">
        <f t="shared" si="3"/>
        <v>0</v>
      </c>
      <c r="N15" s="520"/>
    </row>
    <row r="16" spans="1:14" s="521" customFormat="1" ht="26.25" thickBot="1">
      <c r="A16" s="516"/>
      <c r="B16" s="525" t="s">
        <v>401</v>
      </c>
      <c r="C16" s="526" t="s">
        <v>380</v>
      </c>
      <c r="D16" s="648"/>
      <c r="E16" s="649"/>
      <c r="F16" s="527">
        <f t="shared" si="0"/>
        <v>0</v>
      </c>
      <c r="G16" s="648"/>
      <c r="H16" s="649"/>
      <c r="I16" s="527">
        <f t="shared" si="1"/>
        <v>0</v>
      </c>
      <c r="J16" s="649"/>
      <c r="K16" s="672">
        <f t="shared" si="2"/>
        <v>0</v>
      </c>
      <c r="L16" s="673">
        <f t="shared" si="2"/>
        <v>0</v>
      </c>
      <c r="M16" s="527">
        <f>K16+L16</f>
        <v>0</v>
      </c>
      <c r="N16" s="520"/>
    </row>
    <row r="17" spans="1:14" s="521" customFormat="1" ht="12.75">
      <c r="A17" s="516"/>
      <c r="B17" s="674" t="s">
        <v>260</v>
      </c>
      <c r="C17" s="675"/>
      <c r="D17" s="530"/>
      <c r="E17" s="530"/>
      <c r="F17" s="530"/>
      <c r="G17" s="530"/>
      <c r="H17" s="530"/>
      <c r="I17" s="530"/>
      <c r="J17" s="530"/>
      <c r="K17" s="530"/>
      <c r="L17" s="530"/>
      <c r="M17" s="530"/>
      <c r="N17" s="520"/>
    </row>
    <row r="18" spans="1:14" s="521" customFormat="1" ht="12.75">
      <c r="A18" s="516"/>
      <c r="B18" s="676"/>
      <c r="C18" s="675"/>
      <c r="D18" s="530"/>
      <c r="E18" s="530"/>
      <c r="F18" s="530"/>
      <c r="G18" s="530"/>
      <c r="H18" s="530"/>
      <c r="I18" s="530"/>
      <c r="J18" s="530"/>
      <c r="K18" s="530"/>
      <c r="L18" s="530"/>
      <c r="M18" s="530"/>
      <c r="N18" s="520"/>
    </row>
    <row r="19" spans="1:14" s="521" customFormat="1" ht="13.5" thickBot="1">
      <c r="A19" s="677"/>
      <c r="B19" s="345"/>
      <c r="C19" s="345"/>
      <c r="D19" s="346"/>
      <c r="E19" s="264"/>
      <c r="F19" s="264"/>
      <c r="G19" s="264"/>
      <c r="H19" s="264"/>
      <c r="I19" s="264"/>
      <c r="J19" s="264"/>
      <c r="K19" s="264"/>
      <c r="L19" s="264"/>
      <c r="M19" s="264"/>
      <c r="N19" s="347"/>
    </row>
  </sheetData>
  <sheetProtection password="EAD6" sheet="1"/>
  <mergeCells count="4">
    <mergeCell ref="B2:M2"/>
    <mergeCell ref="D4:F4"/>
    <mergeCell ref="G4:I4"/>
    <mergeCell ref="K4:M4"/>
  </mergeCells>
  <dataValidations count="1">
    <dataValidation type="decimal" allowBlank="1" showInputMessage="1" showErrorMessage="1" error="Veuillez saisir un nombre." sqref="D6:M16">
      <formula1>-10000000000000000</formula1>
      <formula2>100000000000000000</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16.xml><?xml version="1.0" encoding="utf-8"?>
<worksheet xmlns="http://schemas.openxmlformats.org/spreadsheetml/2006/main" xmlns:r="http://schemas.openxmlformats.org/officeDocument/2006/relationships">
  <sheetPr codeName="Feuil14"/>
  <dimension ref="A1:I27"/>
  <sheetViews>
    <sheetView showGridLines="0" zoomScalePageLayoutView="0" workbookViewId="0" topLeftCell="A1">
      <selection activeCell="B2" sqref="B2:F2"/>
    </sheetView>
  </sheetViews>
  <sheetFormatPr defaultColWidth="11.421875" defaultRowHeight="15"/>
  <cols>
    <col min="1" max="1" width="4.57421875" style="506" customWidth="1"/>
    <col min="2" max="2" width="17.00390625" style="540" customWidth="1"/>
    <col min="3" max="3" width="44.140625" style="506" customWidth="1"/>
    <col min="4" max="4" width="22.140625" style="506" customWidth="1"/>
    <col min="5" max="6" width="22.8515625" style="506" customWidth="1"/>
    <col min="7" max="7" width="2.7109375" style="506" customWidth="1"/>
    <col min="8" max="8" width="11.421875" style="506" customWidth="1"/>
    <col min="9" max="9" width="45.140625" style="506" bestFit="1" customWidth="1"/>
    <col min="10" max="16384" width="11.421875" style="506" customWidth="1"/>
  </cols>
  <sheetData>
    <row r="1" spans="1:7" ht="12.75">
      <c r="A1" s="503"/>
      <c r="B1" s="504"/>
      <c r="C1" s="503"/>
      <c r="D1" s="503"/>
      <c r="E1" s="503"/>
      <c r="F1" s="503"/>
      <c r="G1" s="505"/>
    </row>
    <row r="2" spans="1:7" ht="38.25" customHeight="1">
      <c r="A2" s="503"/>
      <c r="B2" s="933" t="s">
        <v>403</v>
      </c>
      <c r="C2" s="933"/>
      <c r="D2" s="933"/>
      <c r="E2" s="933"/>
      <c r="F2" s="933"/>
      <c r="G2" s="505"/>
    </row>
    <row r="3" spans="1:7" s="508" customFormat="1" ht="14.25" customHeight="1">
      <c r="A3" s="503"/>
      <c r="B3" s="507"/>
      <c r="C3" s="507"/>
      <c r="D3" s="507"/>
      <c r="E3" s="507"/>
      <c r="F3" s="507"/>
      <c r="G3" s="505"/>
    </row>
    <row r="4" spans="1:9" s="508" customFormat="1" ht="14.25" customHeight="1" thickBot="1">
      <c r="A4" s="503"/>
      <c r="B4" s="504"/>
      <c r="C4" s="503"/>
      <c r="D4" s="503"/>
      <c r="E4" s="503"/>
      <c r="F4" s="503"/>
      <c r="G4" s="505"/>
      <c r="I4" s="701"/>
    </row>
    <row r="5" spans="1:7" s="515" customFormat="1" ht="51.75" thickBot="1">
      <c r="A5" s="509"/>
      <c r="B5" s="510" t="s">
        <v>94</v>
      </c>
      <c r="C5" s="511" t="s">
        <v>139</v>
      </c>
      <c r="D5" s="512" t="str">
        <f>IF('Page de garde'!$D$4="","Solde du compte au 31 décembre N (incluant l'affectation des résultats N-1)","Solde du compte au 31 décembre "&amp;'Page de garde'!$D$4&amp;" (incluant l'affectation des résultats "&amp;'Page de garde'!$D$4-1&amp;")")</f>
        <v>Solde du compte au 31 décembre N (incluant l'affectation des résultats N-1)</v>
      </c>
      <c r="E5" s="513" t="str">
        <f>IF('Page de garde'!$D$4="","Mouvements au titre de l'exercice N (affectés en N+1)","Mouvements au titre de l'exercice "&amp;'Page de garde'!$D$4&amp;" (affectés en "&amp;'Page de garde'!$D$4+1&amp;")")</f>
        <v>Mouvements au titre de l'exercice N (affectés en N+1)</v>
      </c>
      <c r="F5" s="511" t="str">
        <f>IF('Page de garde'!$D$4="","Solde du compte au 31 décembre N+1 (incluant l'affectation des résultats N)","Solde du compte au 31 décembre "&amp;'Page de garde'!$D$4+1&amp;" (incluant l'affectation des résultats "&amp;'Page de garde'!$D$4&amp;")")</f>
        <v>Solde du compte au 31 décembre N+1 (incluant l'affectation des résultats N)</v>
      </c>
      <c r="G5" s="514"/>
    </row>
    <row r="6" spans="1:7" s="521" customFormat="1" ht="25.5">
      <c r="A6" s="516"/>
      <c r="B6" s="517">
        <v>1150</v>
      </c>
      <c r="C6" s="518" t="s">
        <v>373</v>
      </c>
      <c r="D6" s="650"/>
      <c r="E6" s="651"/>
      <c r="F6" s="519">
        <f>D6+E6</f>
        <v>0</v>
      </c>
      <c r="G6" s="520"/>
    </row>
    <row r="7" spans="1:7" s="521" customFormat="1" ht="38.25">
      <c r="A7" s="516"/>
      <c r="B7" s="522">
        <v>11590</v>
      </c>
      <c r="C7" s="523" t="s">
        <v>374</v>
      </c>
      <c r="D7" s="647"/>
      <c r="E7" s="637"/>
      <c r="F7" s="524">
        <f aca="true" t="shared" si="0" ref="F7:F16">D7+E7</f>
        <v>0</v>
      </c>
      <c r="G7" s="520"/>
    </row>
    <row r="8" spans="1:7" s="521" customFormat="1" ht="38.25">
      <c r="A8" s="516"/>
      <c r="B8" s="522" t="s">
        <v>398</v>
      </c>
      <c r="C8" s="523" t="s">
        <v>402</v>
      </c>
      <c r="D8" s="647"/>
      <c r="E8" s="637"/>
      <c r="F8" s="524">
        <f t="shared" si="0"/>
        <v>0</v>
      </c>
      <c r="G8" s="520"/>
    </row>
    <row r="9" spans="1:7" s="521" customFormat="1" ht="25.5">
      <c r="A9" s="516"/>
      <c r="B9" s="522">
        <v>115921</v>
      </c>
      <c r="C9" s="523" t="s">
        <v>141</v>
      </c>
      <c r="D9" s="647"/>
      <c r="E9" s="637"/>
      <c r="F9" s="524">
        <f t="shared" si="0"/>
        <v>0</v>
      </c>
      <c r="G9" s="520"/>
    </row>
    <row r="10" spans="1:7" s="521" customFormat="1" ht="12.75">
      <c r="A10" s="516"/>
      <c r="B10" s="522">
        <v>115922</v>
      </c>
      <c r="C10" s="523" t="s">
        <v>142</v>
      </c>
      <c r="D10" s="647"/>
      <c r="E10" s="637"/>
      <c r="F10" s="524">
        <f t="shared" si="0"/>
        <v>0</v>
      </c>
      <c r="G10" s="520"/>
    </row>
    <row r="11" spans="1:7" s="521" customFormat="1" ht="38.25">
      <c r="A11" s="516"/>
      <c r="B11" s="522">
        <v>115923</v>
      </c>
      <c r="C11" s="523" t="s">
        <v>376</v>
      </c>
      <c r="D11" s="647"/>
      <c r="E11" s="637"/>
      <c r="F11" s="524">
        <f t="shared" si="0"/>
        <v>0</v>
      </c>
      <c r="G11" s="520"/>
    </row>
    <row r="12" spans="1:7" s="521" customFormat="1" ht="25.5">
      <c r="A12" s="516"/>
      <c r="B12" s="522">
        <v>115928</v>
      </c>
      <c r="C12" s="523" t="s">
        <v>143</v>
      </c>
      <c r="D12" s="647"/>
      <c r="E12" s="637"/>
      <c r="F12" s="524">
        <f t="shared" si="0"/>
        <v>0</v>
      </c>
      <c r="G12" s="520"/>
    </row>
    <row r="13" spans="1:7" s="521" customFormat="1" ht="14.25">
      <c r="A13" s="516"/>
      <c r="B13" s="522" t="s">
        <v>404</v>
      </c>
      <c r="C13" s="523" t="s">
        <v>378</v>
      </c>
      <c r="D13" s="647"/>
      <c r="E13" s="637"/>
      <c r="F13" s="524">
        <f t="shared" si="0"/>
        <v>0</v>
      </c>
      <c r="G13" s="520"/>
    </row>
    <row r="14" spans="1:7" s="521" customFormat="1" ht="25.5">
      <c r="A14" s="516"/>
      <c r="B14" s="522" t="s">
        <v>405</v>
      </c>
      <c r="C14" s="523" t="s">
        <v>145</v>
      </c>
      <c r="D14" s="647"/>
      <c r="E14" s="637"/>
      <c r="F14" s="524">
        <f t="shared" si="0"/>
        <v>0</v>
      </c>
      <c r="G14" s="520"/>
    </row>
    <row r="15" spans="1:7" s="521" customFormat="1" ht="12.75">
      <c r="A15" s="516"/>
      <c r="B15" s="522">
        <v>106856</v>
      </c>
      <c r="C15" s="523" t="s">
        <v>379</v>
      </c>
      <c r="D15" s="647"/>
      <c r="E15" s="637"/>
      <c r="F15" s="524">
        <f t="shared" si="0"/>
        <v>0</v>
      </c>
      <c r="G15" s="520"/>
    </row>
    <row r="16" spans="1:7" s="521" customFormat="1" ht="26.25" thickBot="1">
      <c r="A16" s="516"/>
      <c r="B16" s="525" t="s">
        <v>401</v>
      </c>
      <c r="C16" s="526" t="s">
        <v>380</v>
      </c>
      <c r="D16" s="648"/>
      <c r="E16" s="649"/>
      <c r="F16" s="527">
        <f t="shared" si="0"/>
        <v>0</v>
      </c>
      <c r="G16" s="520"/>
    </row>
    <row r="17" spans="1:7" s="521" customFormat="1" ht="6.75" customHeight="1">
      <c r="A17" s="516"/>
      <c r="B17" s="528"/>
      <c r="C17" s="529"/>
      <c r="D17" s="530"/>
      <c r="E17" s="530"/>
      <c r="F17" s="530"/>
      <c r="G17" s="520"/>
    </row>
    <row r="18" spans="1:7" s="521" customFormat="1" ht="12.75">
      <c r="A18" s="516"/>
      <c r="B18" s="531" t="s">
        <v>260</v>
      </c>
      <c r="C18" s="529"/>
      <c r="D18" s="530"/>
      <c r="E18" s="530"/>
      <c r="F18" s="530"/>
      <c r="G18" s="520"/>
    </row>
    <row r="19" spans="1:7" s="521" customFormat="1" ht="13.5" thickBot="1">
      <c r="A19" s="532"/>
      <c r="B19" s="533"/>
      <c r="C19" s="534"/>
      <c r="D19" s="532"/>
      <c r="E19" s="532"/>
      <c r="F19" s="532"/>
      <c r="G19" s="535"/>
    </row>
    <row r="20" spans="2:6" s="521" customFormat="1" ht="12.75">
      <c r="B20" s="536"/>
      <c r="C20" s="537"/>
      <c r="D20" s="538"/>
      <c r="E20" s="538"/>
      <c r="F20" s="538"/>
    </row>
    <row r="21" spans="2:6" s="521" customFormat="1" ht="12.75">
      <c r="B21" s="536"/>
      <c r="C21" s="537"/>
      <c r="D21" s="538"/>
      <c r="E21" s="538"/>
      <c r="F21" s="538"/>
    </row>
    <row r="22" spans="2:6" s="521" customFormat="1" ht="12.75">
      <c r="B22" s="536"/>
      <c r="C22" s="537"/>
      <c r="D22" s="538"/>
      <c r="E22" s="538"/>
      <c r="F22" s="538"/>
    </row>
    <row r="23" spans="2:6" s="521" customFormat="1" ht="12.75">
      <c r="B23" s="536"/>
      <c r="C23" s="537"/>
      <c r="D23" s="538"/>
      <c r="E23" s="538"/>
      <c r="F23" s="538"/>
    </row>
    <row r="24" spans="2:6" s="521" customFormat="1" ht="12.75">
      <c r="B24" s="536"/>
      <c r="C24" s="537"/>
      <c r="D24" s="538"/>
      <c r="E24" s="538"/>
      <c r="F24" s="538"/>
    </row>
    <row r="25" spans="2:6" s="521" customFormat="1" ht="12.75">
      <c r="B25" s="536"/>
      <c r="C25" s="537"/>
      <c r="D25" s="538"/>
      <c r="E25" s="538"/>
      <c r="F25" s="538"/>
    </row>
    <row r="26" spans="2:6" s="521" customFormat="1" ht="12.75">
      <c r="B26" s="536"/>
      <c r="C26" s="537"/>
      <c r="D26" s="538"/>
      <c r="E26" s="538"/>
      <c r="F26" s="538"/>
    </row>
    <row r="27" ht="12.75">
      <c r="B27" s="539"/>
    </row>
  </sheetData>
  <sheetProtection password="EAD6" sheet="1"/>
  <mergeCells count="1">
    <mergeCell ref="B2:F2"/>
  </mergeCell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2.xml><?xml version="1.0" encoding="utf-8"?>
<worksheet xmlns="http://schemas.openxmlformats.org/spreadsheetml/2006/main" xmlns:r="http://schemas.openxmlformats.org/officeDocument/2006/relationships">
  <sheetPr codeName="Feuil1"/>
  <dimension ref="A1:B2"/>
  <sheetViews>
    <sheetView zoomScalePageLayoutView="0" workbookViewId="0" topLeftCell="A1">
      <selection activeCell="A1" sqref="A1"/>
    </sheetView>
  </sheetViews>
  <sheetFormatPr defaultColWidth="11.421875" defaultRowHeight="15"/>
  <cols>
    <col min="1" max="1" width="19.7109375" style="0" customWidth="1"/>
  </cols>
  <sheetData>
    <row r="1" spans="1:2" ht="15">
      <c r="A1" s="92" t="s">
        <v>349</v>
      </c>
      <c r="B1" s="440">
        <f>'Page de garde'!D22</f>
        <v>0</v>
      </c>
    </row>
    <row r="2" spans="1:2" ht="15">
      <c r="A2" s="92" t="s">
        <v>227</v>
      </c>
      <c r="B2" s="440">
        <f>'Page de garde'!$A$4</f>
        <v>0</v>
      </c>
    </row>
  </sheetData>
  <sheetProtection password="EAD6" sheet="1" objects="1" scenarios="1"/>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Feuil2">
    <tabColor rgb="FF92D050"/>
  </sheetPr>
  <dimension ref="A1:M156"/>
  <sheetViews>
    <sheetView showGridLines="0" tabSelected="1" zoomScalePageLayoutView="0" workbookViewId="0" topLeftCell="A1">
      <selection activeCell="B2" sqref="B2:L2"/>
    </sheetView>
  </sheetViews>
  <sheetFormatPr defaultColWidth="11.421875" defaultRowHeight="15"/>
  <cols>
    <col min="1" max="1" width="2.140625" style="364" customWidth="1"/>
    <col min="2" max="2" width="4.00390625" style="364" customWidth="1"/>
    <col min="3" max="11" width="11.421875" style="364" customWidth="1"/>
    <col min="12" max="12" width="45.7109375" style="364" customWidth="1"/>
    <col min="13" max="13" width="2.8515625" style="364" customWidth="1"/>
    <col min="14" max="16384" width="11.421875" style="364" customWidth="1"/>
  </cols>
  <sheetData>
    <row r="1" spans="1:13" ht="15.75" thickBot="1">
      <c r="A1" s="610"/>
      <c r="B1" s="800" t="s">
        <v>545</v>
      </c>
      <c r="C1" s="412"/>
      <c r="D1" s="412"/>
      <c r="E1" s="412"/>
      <c r="F1" s="412"/>
      <c r="G1" s="412"/>
      <c r="H1" s="412"/>
      <c r="I1" s="412"/>
      <c r="J1" s="412"/>
      <c r="K1" s="412"/>
      <c r="L1" s="412"/>
      <c r="M1" s="403"/>
    </row>
    <row r="2" spans="1:13" ht="16.5" thickBot="1">
      <c r="A2" s="611"/>
      <c r="B2" s="807" t="s">
        <v>168</v>
      </c>
      <c r="C2" s="808"/>
      <c r="D2" s="808"/>
      <c r="E2" s="808"/>
      <c r="F2" s="808"/>
      <c r="G2" s="808"/>
      <c r="H2" s="808"/>
      <c r="I2" s="808"/>
      <c r="J2" s="808"/>
      <c r="K2" s="808"/>
      <c r="L2" s="809"/>
      <c r="M2" s="404"/>
    </row>
    <row r="3" spans="1:13" ht="15">
      <c r="A3" s="611"/>
      <c r="B3" s="85"/>
      <c r="C3" s="612"/>
      <c r="D3" s="612"/>
      <c r="E3" s="612"/>
      <c r="F3" s="612"/>
      <c r="G3" s="612"/>
      <c r="H3" s="612"/>
      <c r="I3" s="612"/>
      <c r="J3" s="612"/>
      <c r="K3" s="612"/>
      <c r="L3" s="612"/>
      <c r="M3" s="404"/>
    </row>
    <row r="4" spans="1:13" ht="27.75" customHeight="1">
      <c r="A4" s="611"/>
      <c r="B4" s="85"/>
      <c r="C4" s="810" t="s">
        <v>406</v>
      </c>
      <c r="D4" s="810"/>
      <c r="E4" s="810"/>
      <c r="F4" s="810"/>
      <c r="G4" s="810"/>
      <c r="H4" s="810"/>
      <c r="I4" s="810"/>
      <c r="J4" s="810"/>
      <c r="K4" s="810"/>
      <c r="L4" s="810"/>
      <c r="M4" s="404"/>
    </row>
    <row r="5" spans="1:13" ht="41.25" customHeight="1">
      <c r="A5" s="611"/>
      <c r="B5" s="85"/>
      <c r="C5" s="810" t="s">
        <v>543</v>
      </c>
      <c r="D5" s="810"/>
      <c r="E5" s="810"/>
      <c r="F5" s="810"/>
      <c r="G5" s="810"/>
      <c r="H5" s="810"/>
      <c r="I5" s="810"/>
      <c r="J5" s="810"/>
      <c r="K5" s="810"/>
      <c r="L5" s="810"/>
      <c r="M5" s="404"/>
    </row>
    <row r="6" spans="1:13" ht="89.25" customHeight="1">
      <c r="A6" s="611"/>
      <c r="B6" s="85"/>
      <c r="C6" s="811" t="s">
        <v>544</v>
      </c>
      <c r="D6" s="811"/>
      <c r="E6" s="811"/>
      <c r="F6" s="811"/>
      <c r="G6" s="811"/>
      <c r="H6" s="811"/>
      <c r="I6" s="811"/>
      <c r="J6" s="811"/>
      <c r="K6" s="811"/>
      <c r="L6" s="811"/>
      <c r="M6" s="404"/>
    </row>
    <row r="7" spans="1:13" ht="15">
      <c r="A7" s="611"/>
      <c r="B7" s="85"/>
      <c r="C7" s="613"/>
      <c r="D7" s="613"/>
      <c r="E7" s="613"/>
      <c r="F7" s="613"/>
      <c r="G7" s="613"/>
      <c r="H7" s="613"/>
      <c r="I7" s="613"/>
      <c r="J7" s="613"/>
      <c r="K7" s="613"/>
      <c r="L7" s="613"/>
      <c r="M7" s="404"/>
    </row>
    <row r="8" spans="1:13" ht="15">
      <c r="A8" s="611"/>
      <c r="B8" s="85"/>
      <c r="C8" s="614" t="s">
        <v>286</v>
      </c>
      <c r="D8" s="615"/>
      <c r="E8" s="615"/>
      <c r="F8" s="615"/>
      <c r="G8" s="615"/>
      <c r="H8" s="616"/>
      <c r="I8" s="616"/>
      <c r="J8" s="617"/>
      <c r="K8" s="617"/>
      <c r="L8" s="617"/>
      <c r="M8" s="404"/>
    </row>
    <row r="9" spans="1:13" ht="15">
      <c r="A9" s="611"/>
      <c r="B9" s="85"/>
      <c r="C9" s="618"/>
      <c r="D9" s="617"/>
      <c r="E9" s="617"/>
      <c r="F9" s="617"/>
      <c r="G9" s="617"/>
      <c r="H9" s="617"/>
      <c r="I9" s="617"/>
      <c r="J9" s="617"/>
      <c r="K9" s="617"/>
      <c r="L9" s="617"/>
      <c r="M9" s="404"/>
    </row>
    <row r="10" spans="1:13" ht="15">
      <c r="A10" s="611"/>
      <c r="B10" s="85"/>
      <c r="C10" s="652" t="s">
        <v>308</v>
      </c>
      <c r="D10" s="620"/>
      <c r="E10" s="620"/>
      <c r="F10" s="617"/>
      <c r="G10" s="617"/>
      <c r="H10" s="617"/>
      <c r="I10" s="617"/>
      <c r="J10" s="617"/>
      <c r="K10" s="617"/>
      <c r="L10" s="617"/>
      <c r="M10" s="404"/>
    </row>
    <row r="11" spans="1:13" ht="52.5" customHeight="1">
      <c r="A11" s="611"/>
      <c r="B11" s="85"/>
      <c r="C11" s="812" t="s">
        <v>407</v>
      </c>
      <c r="D11" s="813"/>
      <c r="E11" s="813"/>
      <c r="F11" s="813"/>
      <c r="G11" s="813"/>
      <c r="H11" s="813"/>
      <c r="I11" s="813"/>
      <c r="J11" s="813"/>
      <c r="K11" s="813"/>
      <c r="L11" s="813"/>
      <c r="M11" s="404"/>
    </row>
    <row r="12" spans="1:13" ht="15">
      <c r="A12" s="611"/>
      <c r="B12" s="85"/>
      <c r="C12" s="814" t="s">
        <v>287</v>
      </c>
      <c r="D12" s="814"/>
      <c r="E12" s="814"/>
      <c r="F12" s="814"/>
      <c r="G12" s="814"/>
      <c r="H12" s="814"/>
      <c r="I12" s="814"/>
      <c r="J12" s="814"/>
      <c r="K12" s="814"/>
      <c r="L12" s="814"/>
      <c r="M12" s="404"/>
    </row>
    <row r="13" spans="1:13" ht="15">
      <c r="A13" s="611"/>
      <c r="B13" s="85"/>
      <c r="C13" s="621"/>
      <c r="D13" s="621"/>
      <c r="E13" s="621"/>
      <c r="F13" s="621"/>
      <c r="G13" s="621"/>
      <c r="H13" s="621"/>
      <c r="I13" s="621"/>
      <c r="J13" s="621"/>
      <c r="K13" s="621"/>
      <c r="L13" s="621"/>
      <c r="M13" s="404"/>
    </row>
    <row r="14" spans="1:13" ht="15">
      <c r="A14" s="611"/>
      <c r="B14" s="85"/>
      <c r="C14" s="815" t="s">
        <v>408</v>
      </c>
      <c r="D14" s="815"/>
      <c r="E14" s="815"/>
      <c r="F14" s="815"/>
      <c r="G14" s="815"/>
      <c r="H14" s="815"/>
      <c r="I14" s="815"/>
      <c r="J14" s="621"/>
      <c r="K14" s="621"/>
      <c r="L14" s="621"/>
      <c r="M14" s="404"/>
    </row>
    <row r="15" spans="1:13" ht="15">
      <c r="A15" s="611"/>
      <c r="B15" s="85"/>
      <c r="C15" s="622"/>
      <c r="D15" s="622"/>
      <c r="E15" s="622"/>
      <c r="F15" s="622"/>
      <c r="G15" s="622"/>
      <c r="H15" s="622"/>
      <c r="I15" s="622"/>
      <c r="J15" s="622"/>
      <c r="K15" s="622"/>
      <c r="L15" s="622"/>
      <c r="M15" s="404"/>
    </row>
    <row r="16" spans="1:13" ht="28.5" customHeight="1">
      <c r="A16" s="611"/>
      <c r="B16" s="85"/>
      <c r="C16" s="813" t="s">
        <v>288</v>
      </c>
      <c r="D16" s="813"/>
      <c r="E16" s="813"/>
      <c r="F16" s="813"/>
      <c r="G16" s="813"/>
      <c r="H16" s="813"/>
      <c r="I16" s="813"/>
      <c r="J16" s="813"/>
      <c r="K16" s="813"/>
      <c r="L16" s="813"/>
      <c r="M16" s="404"/>
    </row>
    <row r="17" spans="1:13" ht="15">
      <c r="A17" s="611"/>
      <c r="B17" s="85"/>
      <c r="C17" s="622"/>
      <c r="D17" s="622"/>
      <c r="E17" s="622"/>
      <c r="F17" s="622"/>
      <c r="G17" s="622"/>
      <c r="H17" s="622"/>
      <c r="I17" s="622"/>
      <c r="J17" s="622"/>
      <c r="K17" s="622"/>
      <c r="L17" s="622"/>
      <c r="M17" s="404"/>
    </row>
    <row r="18" spans="1:13" ht="15" customHeight="1">
      <c r="A18" s="611"/>
      <c r="B18" s="85"/>
      <c r="C18" s="813" t="s">
        <v>309</v>
      </c>
      <c r="D18" s="813"/>
      <c r="E18" s="813"/>
      <c r="F18" s="813"/>
      <c r="G18" s="813"/>
      <c r="H18" s="813"/>
      <c r="I18" s="813"/>
      <c r="J18" s="813"/>
      <c r="K18" s="813"/>
      <c r="L18" s="813"/>
      <c r="M18" s="404"/>
    </row>
    <row r="19" spans="1:13" ht="15">
      <c r="A19" s="611"/>
      <c r="B19" s="85"/>
      <c r="C19" s="813" t="s">
        <v>310</v>
      </c>
      <c r="D19" s="813"/>
      <c r="E19" s="813"/>
      <c r="F19" s="813"/>
      <c r="G19" s="813"/>
      <c r="H19" s="813"/>
      <c r="I19" s="813"/>
      <c r="J19" s="622"/>
      <c r="K19" s="622"/>
      <c r="L19" s="622"/>
      <c r="M19" s="404"/>
    </row>
    <row r="20" spans="1:13" ht="14.25" customHeight="1">
      <c r="A20" s="611"/>
      <c r="B20" s="85"/>
      <c r="C20" s="816" t="s">
        <v>311</v>
      </c>
      <c r="D20" s="816"/>
      <c r="E20" s="816"/>
      <c r="F20" s="816"/>
      <c r="G20" s="816"/>
      <c r="H20" s="816"/>
      <c r="I20" s="816"/>
      <c r="J20" s="816"/>
      <c r="K20" s="816"/>
      <c r="L20" s="816"/>
      <c r="M20" s="404"/>
    </row>
    <row r="21" spans="1:13" ht="14.25" customHeight="1">
      <c r="A21" s="611"/>
      <c r="B21" s="85"/>
      <c r="C21" s="653"/>
      <c r="D21" s="653"/>
      <c r="E21" s="653"/>
      <c r="F21" s="653"/>
      <c r="G21" s="653"/>
      <c r="H21" s="653"/>
      <c r="I21" s="653"/>
      <c r="J21" s="653"/>
      <c r="K21" s="653"/>
      <c r="L21" s="653"/>
      <c r="M21" s="404"/>
    </row>
    <row r="22" spans="1:13" ht="30" customHeight="1">
      <c r="A22" s="611"/>
      <c r="B22" s="85"/>
      <c r="C22" s="817" t="s">
        <v>312</v>
      </c>
      <c r="D22" s="817"/>
      <c r="E22" s="817"/>
      <c r="F22" s="817"/>
      <c r="G22" s="817"/>
      <c r="H22" s="817"/>
      <c r="I22" s="817"/>
      <c r="J22" s="817"/>
      <c r="K22" s="817"/>
      <c r="L22" s="817"/>
      <c r="M22" s="404"/>
    </row>
    <row r="23" spans="1:13" ht="33.75" customHeight="1">
      <c r="A23" s="611"/>
      <c r="B23" s="85"/>
      <c r="C23" s="813" t="s">
        <v>313</v>
      </c>
      <c r="D23" s="813"/>
      <c r="E23" s="813"/>
      <c r="F23" s="813"/>
      <c r="G23" s="813"/>
      <c r="H23" s="813"/>
      <c r="I23" s="813"/>
      <c r="J23" s="813"/>
      <c r="K23" s="813"/>
      <c r="L23" s="813"/>
      <c r="M23" s="404"/>
    </row>
    <row r="24" spans="1:13" ht="15">
      <c r="A24" s="611"/>
      <c r="B24" s="85"/>
      <c r="C24" s="813"/>
      <c r="D24" s="813"/>
      <c r="E24" s="813"/>
      <c r="F24" s="813"/>
      <c r="G24" s="813"/>
      <c r="H24" s="813"/>
      <c r="I24" s="813"/>
      <c r="J24" s="813"/>
      <c r="K24" s="813"/>
      <c r="L24" s="813"/>
      <c r="M24" s="404"/>
    </row>
    <row r="25" spans="1:13" ht="15">
      <c r="A25" s="611"/>
      <c r="B25" s="85"/>
      <c r="C25" s="613"/>
      <c r="D25" s="613"/>
      <c r="E25" s="613"/>
      <c r="F25" s="613"/>
      <c r="G25" s="613"/>
      <c r="H25" s="613"/>
      <c r="I25" s="613"/>
      <c r="J25" s="613"/>
      <c r="K25" s="613"/>
      <c r="L25" s="613"/>
      <c r="M25" s="404"/>
    </row>
    <row r="26" spans="1:13" ht="30" customHeight="1">
      <c r="A26" s="611"/>
      <c r="B26" s="85"/>
      <c r="C26" s="817" t="s">
        <v>314</v>
      </c>
      <c r="D26" s="817"/>
      <c r="E26" s="817"/>
      <c r="F26" s="817"/>
      <c r="G26" s="817"/>
      <c r="H26" s="817"/>
      <c r="I26" s="817"/>
      <c r="J26" s="817"/>
      <c r="K26" s="817"/>
      <c r="L26" s="817"/>
      <c r="M26" s="404"/>
    </row>
    <row r="27" spans="1:13" ht="15">
      <c r="A27" s="611"/>
      <c r="B27" s="85"/>
      <c r="C27" s="813" t="s">
        <v>289</v>
      </c>
      <c r="D27" s="813"/>
      <c r="E27" s="813"/>
      <c r="F27" s="813"/>
      <c r="G27" s="813"/>
      <c r="H27" s="813"/>
      <c r="I27" s="813"/>
      <c r="J27" s="813"/>
      <c r="K27" s="813"/>
      <c r="L27" s="813"/>
      <c r="M27" s="404"/>
    </row>
    <row r="28" spans="1:13" ht="15">
      <c r="A28" s="611"/>
      <c r="B28" s="85"/>
      <c r="C28" s="813"/>
      <c r="D28" s="813"/>
      <c r="E28" s="813"/>
      <c r="F28" s="813"/>
      <c r="G28" s="813"/>
      <c r="H28" s="813"/>
      <c r="I28" s="813"/>
      <c r="J28" s="813"/>
      <c r="K28" s="813"/>
      <c r="L28" s="813"/>
      <c r="M28" s="404"/>
    </row>
    <row r="29" spans="1:13" ht="15">
      <c r="A29" s="611"/>
      <c r="B29" s="85"/>
      <c r="C29" s="621"/>
      <c r="D29" s="621"/>
      <c r="E29" s="621"/>
      <c r="F29" s="621"/>
      <c r="G29" s="621"/>
      <c r="H29" s="621"/>
      <c r="I29" s="621"/>
      <c r="J29" s="621"/>
      <c r="K29" s="621"/>
      <c r="L29" s="621"/>
      <c r="M29" s="404"/>
    </row>
    <row r="30" spans="1:13" ht="15">
      <c r="A30" s="611"/>
      <c r="B30" s="85"/>
      <c r="C30" s="813" t="s">
        <v>290</v>
      </c>
      <c r="D30" s="813"/>
      <c r="E30" s="813"/>
      <c r="F30" s="813"/>
      <c r="G30" s="813"/>
      <c r="H30" s="813"/>
      <c r="I30" s="813"/>
      <c r="J30" s="813"/>
      <c r="K30" s="813"/>
      <c r="L30" s="813"/>
      <c r="M30" s="404"/>
    </row>
    <row r="31" spans="1:13" ht="15">
      <c r="A31" s="611"/>
      <c r="B31" s="85"/>
      <c r="C31" s="621"/>
      <c r="D31" s="621"/>
      <c r="E31" s="621"/>
      <c r="F31" s="621"/>
      <c r="G31" s="621"/>
      <c r="H31" s="621"/>
      <c r="I31" s="621"/>
      <c r="J31" s="621"/>
      <c r="K31" s="621"/>
      <c r="L31" s="621"/>
      <c r="M31" s="404"/>
    </row>
    <row r="32" spans="1:13" ht="15">
      <c r="A32" s="611"/>
      <c r="B32" s="85"/>
      <c r="C32" s="614" t="s">
        <v>291</v>
      </c>
      <c r="D32" s="615"/>
      <c r="E32" s="615"/>
      <c r="F32" s="615"/>
      <c r="G32" s="615"/>
      <c r="H32" s="617"/>
      <c r="I32" s="617"/>
      <c r="J32" s="617"/>
      <c r="K32" s="617"/>
      <c r="L32" s="617"/>
      <c r="M32" s="404"/>
    </row>
    <row r="33" spans="1:13" ht="15">
      <c r="A33" s="611"/>
      <c r="B33" s="85"/>
      <c r="C33" s="618"/>
      <c r="D33" s="617"/>
      <c r="E33" s="617"/>
      <c r="F33" s="617"/>
      <c r="G33" s="617"/>
      <c r="H33" s="617"/>
      <c r="I33" s="617"/>
      <c r="J33" s="617"/>
      <c r="K33" s="617"/>
      <c r="L33" s="617"/>
      <c r="M33" s="404"/>
    </row>
    <row r="34" spans="1:13" ht="30.75" customHeight="1">
      <c r="A34" s="611"/>
      <c r="B34" s="85"/>
      <c r="C34" s="811" t="s">
        <v>315</v>
      </c>
      <c r="D34" s="811"/>
      <c r="E34" s="811"/>
      <c r="F34" s="811"/>
      <c r="G34" s="811"/>
      <c r="H34" s="811"/>
      <c r="I34" s="811"/>
      <c r="J34" s="811"/>
      <c r="K34" s="811"/>
      <c r="L34" s="811"/>
      <c r="M34" s="404"/>
    </row>
    <row r="35" spans="1:13" ht="20.25" customHeight="1">
      <c r="A35" s="611"/>
      <c r="B35" s="85"/>
      <c r="C35" s="619" t="s">
        <v>316</v>
      </c>
      <c r="D35" s="617"/>
      <c r="E35" s="617"/>
      <c r="F35" s="617"/>
      <c r="G35" s="617"/>
      <c r="H35" s="617"/>
      <c r="I35" s="617"/>
      <c r="J35" s="617"/>
      <c r="K35" s="617"/>
      <c r="L35" s="617"/>
      <c r="M35" s="404"/>
    </row>
    <row r="36" spans="1:13" ht="28.5" customHeight="1">
      <c r="A36" s="611"/>
      <c r="B36" s="85"/>
      <c r="C36" s="811" t="s">
        <v>318</v>
      </c>
      <c r="D36" s="811"/>
      <c r="E36" s="811"/>
      <c r="F36" s="811"/>
      <c r="G36" s="811"/>
      <c r="H36" s="811"/>
      <c r="I36" s="811"/>
      <c r="J36" s="811"/>
      <c r="K36" s="811"/>
      <c r="L36" s="811"/>
      <c r="M36" s="404"/>
    </row>
    <row r="37" spans="1:13" ht="15">
      <c r="A37" s="611"/>
      <c r="B37" s="85"/>
      <c r="C37" s="618"/>
      <c r="D37" s="617"/>
      <c r="E37" s="617"/>
      <c r="F37" s="617"/>
      <c r="G37" s="617"/>
      <c r="H37" s="617"/>
      <c r="I37" s="617"/>
      <c r="J37" s="617"/>
      <c r="K37" s="617"/>
      <c r="L37" s="617"/>
      <c r="M37" s="404"/>
    </row>
    <row r="38" spans="1:13" ht="27" customHeight="1">
      <c r="A38" s="611"/>
      <c r="B38" s="85"/>
      <c r="C38" s="818" t="s">
        <v>348</v>
      </c>
      <c r="D38" s="818"/>
      <c r="E38" s="818"/>
      <c r="F38" s="818"/>
      <c r="G38" s="818"/>
      <c r="H38" s="818"/>
      <c r="I38" s="818"/>
      <c r="J38" s="818"/>
      <c r="K38" s="818"/>
      <c r="L38" s="818"/>
      <c r="M38" s="404"/>
    </row>
    <row r="39" spans="1:13" ht="15">
      <c r="A39" s="611"/>
      <c r="B39" s="85"/>
      <c r="C39" s="619" t="s">
        <v>292</v>
      </c>
      <c r="D39" s="619"/>
      <c r="E39" s="619"/>
      <c r="F39" s="619"/>
      <c r="G39" s="619"/>
      <c r="H39" s="619"/>
      <c r="I39" s="619"/>
      <c r="J39" s="619"/>
      <c r="K39" s="619"/>
      <c r="L39" s="619"/>
      <c r="M39" s="404"/>
    </row>
    <row r="40" spans="1:13" ht="15">
      <c r="A40" s="611"/>
      <c r="B40" s="85"/>
      <c r="C40" s="623" t="s">
        <v>293</v>
      </c>
      <c r="D40" s="619"/>
      <c r="E40" s="619"/>
      <c r="F40" s="619"/>
      <c r="G40" s="619"/>
      <c r="H40" s="619"/>
      <c r="I40" s="619"/>
      <c r="J40" s="619"/>
      <c r="K40" s="619"/>
      <c r="L40" s="619"/>
      <c r="M40" s="404"/>
    </row>
    <row r="41" spans="1:13" ht="15.75">
      <c r="A41" s="611"/>
      <c r="B41" s="85"/>
      <c r="C41" s="623" t="s">
        <v>294</v>
      </c>
      <c r="D41" s="619"/>
      <c r="E41" s="619"/>
      <c r="F41" s="619"/>
      <c r="G41" s="619"/>
      <c r="H41" s="619"/>
      <c r="I41" s="619"/>
      <c r="J41" s="619"/>
      <c r="K41" s="619"/>
      <c r="L41" s="619"/>
      <c r="M41" s="404"/>
    </row>
    <row r="42" spans="1:13" ht="30" customHeight="1">
      <c r="A42" s="611"/>
      <c r="B42" s="85"/>
      <c r="C42" s="819" t="s">
        <v>319</v>
      </c>
      <c r="D42" s="819"/>
      <c r="E42" s="819"/>
      <c r="F42" s="819"/>
      <c r="G42" s="819"/>
      <c r="H42" s="819"/>
      <c r="I42" s="819"/>
      <c r="J42" s="819"/>
      <c r="K42" s="819"/>
      <c r="L42" s="819"/>
      <c r="M42" s="404"/>
    </row>
    <row r="43" spans="1:13" ht="15">
      <c r="A43" s="611"/>
      <c r="B43" s="85"/>
      <c r="C43" s="619" t="s">
        <v>295</v>
      </c>
      <c r="D43" s="619"/>
      <c r="E43" s="619"/>
      <c r="F43" s="619"/>
      <c r="G43" s="619"/>
      <c r="H43" s="619"/>
      <c r="I43" s="619"/>
      <c r="J43" s="619"/>
      <c r="K43" s="619"/>
      <c r="L43" s="619"/>
      <c r="M43" s="404"/>
    </row>
    <row r="44" spans="1:13" ht="15">
      <c r="A44" s="611"/>
      <c r="B44" s="85"/>
      <c r="C44" s="623" t="s">
        <v>296</v>
      </c>
      <c r="D44" s="619"/>
      <c r="E44" s="619"/>
      <c r="F44" s="619"/>
      <c r="G44" s="619"/>
      <c r="H44" s="619"/>
      <c r="I44" s="619"/>
      <c r="J44" s="619"/>
      <c r="K44" s="619"/>
      <c r="L44" s="619"/>
      <c r="M44" s="404"/>
    </row>
    <row r="45" spans="1:13" ht="15.75">
      <c r="A45" s="611"/>
      <c r="B45" s="85"/>
      <c r="C45" s="623" t="s">
        <v>294</v>
      </c>
      <c r="D45" s="619"/>
      <c r="E45" s="619"/>
      <c r="F45" s="619"/>
      <c r="G45" s="619"/>
      <c r="H45" s="619"/>
      <c r="I45" s="619"/>
      <c r="J45" s="619"/>
      <c r="K45" s="619"/>
      <c r="L45" s="619"/>
      <c r="M45" s="404"/>
    </row>
    <row r="46" spans="1:13" ht="15">
      <c r="A46" s="611"/>
      <c r="B46" s="85"/>
      <c r="C46" s="623" t="s">
        <v>297</v>
      </c>
      <c r="D46" s="619"/>
      <c r="E46" s="619"/>
      <c r="F46" s="619"/>
      <c r="G46" s="619"/>
      <c r="H46" s="619"/>
      <c r="I46" s="619"/>
      <c r="J46" s="619"/>
      <c r="K46" s="619"/>
      <c r="L46" s="619"/>
      <c r="M46" s="404"/>
    </row>
    <row r="47" spans="1:13" ht="15">
      <c r="A47" s="611"/>
      <c r="B47" s="85"/>
      <c r="C47" s="619" t="s">
        <v>298</v>
      </c>
      <c r="D47" s="619"/>
      <c r="E47" s="619"/>
      <c r="F47" s="619"/>
      <c r="G47" s="619"/>
      <c r="H47" s="619"/>
      <c r="I47" s="619"/>
      <c r="J47" s="619"/>
      <c r="K47" s="619"/>
      <c r="L47" s="619"/>
      <c r="M47" s="404"/>
    </row>
    <row r="48" spans="1:13" ht="15">
      <c r="A48" s="611"/>
      <c r="B48" s="85"/>
      <c r="C48" s="619"/>
      <c r="D48" s="619"/>
      <c r="E48" s="619"/>
      <c r="F48" s="619"/>
      <c r="G48" s="619"/>
      <c r="H48" s="619"/>
      <c r="I48" s="619"/>
      <c r="J48" s="619"/>
      <c r="K48" s="619"/>
      <c r="L48" s="619"/>
      <c r="M48" s="404"/>
    </row>
    <row r="49" spans="1:13" ht="48.75" customHeight="1">
      <c r="A49" s="611"/>
      <c r="B49" s="85"/>
      <c r="C49" s="813" t="s">
        <v>299</v>
      </c>
      <c r="D49" s="813"/>
      <c r="E49" s="813"/>
      <c r="F49" s="813"/>
      <c r="G49" s="813"/>
      <c r="H49" s="813"/>
      <c r="I49" s="813"/>
      <c r="J49" s="813"/>
      <c r="K49" s="813"/>
      <c r="L49" s="813"/>
      <c r="M49" s="404"/>
    </row>
    <row r="50" spans="1:13" ht="15">
      <c r="A50" s="611"/>
      <c r="B50" s="85"/>
      <c r="C50" s="621"/>
      <c r="D50" s="621"/>
      <c r="E50" s="621"/>
      <c r="F50" s="621"/>
      <c r="G50" s="621"/>
      <c r="H50" s="621"/>
      <c r="I50" s="621"/>
      <c r="J50" s="621"/>
      <c r="K50" s="621"/>
      <c r="L50" s="621"/>
      <c r="M50" s="404"/>
    </row>
    <row r="51" spans="1:13" ht="15">
      <c r="A51" s="611"/>
      <c r="B51" s="85"/>
      <c r="C51" s="814" t="s">
        <v>345</v>
      </c>
      <c r="D51" s="814"/>
      <c r="E51" s="814"/>
      <c r="F51" s="814"/>
      <c r="G51" s="814"/>
      <c r="H51" s="814"/>
      <c r="I51" s="814"/>
      <c r="J51" s="814"/>
      <c r="K51" s="814"/>
      <c r="L51" s="814"/>
      <c r="M51" s="404"/>
    </row>
    <row r="52" spans="1:13" ht="15">
      <c r="A52" s="611"/>
      <c r="B52" s="85"/>
      <c r="C52" s="814" t="s">
        <v>344</v>
      </c>
      <c r="D52" s="814"/>
      <c r="E52" s="814"/>
      <c r="F52" s="814"/>
      <c r="G52" s="814"/>
      <c r="H52" s="814"/>
      <c r="I52" s="814"/>
      <c r="J52" s="814"/>
      <c r="K52" s="814"/>
      <c r="L52" s="814"/>
      <c r="M52" s="404"/>
    </row>
    <row r="53" spans="1:13" ht="15">
      <c r="A53" s="611"/>
      <c r="B53" s="85"/>
      <c r="C53" s="619"/>
      <c r="D53" s="619"/>
      <c r="E53" s="619"/>
      <c r="F53" s="619"/>
      <c r="G53" s="619"/>
      <c r="H53" s="619"/>
      <c r="I53" s="619"/>
      <c r="J53" s="619"/>
      <c r="K53" s="619"/>
      <c r="L53" s="619"/>
      <c r="M53" s="404"/>
    </row>
    <row r="54" spans="1:13" ht="15">
      <c r="A54" s="611"/>
      <c r="B54" s="85"/>
      <c r="C54" s="614" t="s">
        <v>300</v>
      </c>
      <c r="D54" s="614"/>
      <c r="E54" s="614"/>
      <c r="F54" s="614"/>
      <c r="G54" s="614"/>
      <c r="H54" s="617"/>
      <c r="I54" s="617"/>
      <c r="J54" s="617"/>
      <c r="K54" s="617"/>
      <c r="L54" s="617"/>
      <c r="M54" s="404"/>
    </row>
    <row r="55" spans="1:13" ht="28.5" customHeight="1">
      <c r="A55" s="611"/>
      <c r="B55" s="85"/>
      <c r="C55" s="824" t="s">
        <v>516</v>
      </c>
      <c r="D55" s="824"/>
      <c r="E55" s="824"/>
      <c r="F55" s="824"/>
      <c r="G55" s="824"/>
      <c r="H55" s="824"/>
      <c r="I55" s="824"/>
      <c r="J55" s="824"/>
      <c r="K55" s="824"/>
      <c r="L55" s="824"/>
      <c r="M55" s="404"/>
    </row>
    <row r="56" spans="1:13" ht="15">
      <c r="A56" s="611"/>
      <c r="B56" s="85"/>
      <c r="C56" s="624" t="s">
        <v>320</v>
      </c>
      <c r="D56" s="617"/>
      <c r="E56" s="617"/>
      <c r="F56" s="617"/>
      <c r="G56" s="617"/>
      <c r="H56" s="617"/>
      <c r="I56" s="617"/>
      <c r="J56" s="617"/>
      <c r="K56" s="617"/>
      <c r="L56" s="617"/>
      <c r="M56" s="404"/>
    </row>
    <row r="57" spans="1:13" ht="15">
      <c r="A57" s="611"/>
      <c r="B57" s="85"/>
      <c r="C57" s="624" t="s">
        <v>301</v>
      </c>
      <c r="D57" s="620"/>
      <c r="E57" s="620"/>
      <c r="F57" s="617"/>
      <c r="G57" s="617"/>
      <c r="H57" s="617"/>
      <c r="I57" s="617"/>
      <c r="J57" s="617"/>
      <c r="K57" s="617"/>
      <c r="L57" s="617"/>
      <c r="M57" s="404"/>
    </row>
    <row r="58" spans="1:13" ht="41.25" customHeight="1">
      <c r="A58" s="611"/>
      <c r="B58" s="85"/>
      <c r="C58" s="823" t="s">
        <v>409</v>
      </c>
      <c r="D58" s="823"/>
      <c r="E58" s="823"/>
      <c r="F58" s="823"/>
      <c r="G58" s="823"/>
      <c r="H58" s="823"/>
      <c r="I58" s="823"/>
      <c r="J58" s="823"/>
      <c r="K58" s="823"/>
      <c r="L58" s="823"/>
      <c r="M58" s="404"/>
    </row>
    <row r="59" spans="1:13" ht="25.5" customHeight="1">
      <c r="A59" s="611"/>
      <c r="B59" s="85"/>
      <c r="C59" s="823" t="s">
        <v>410</v>
      </c>
      <c r="D59" s="823"/>
      <c r="E59" s="823"/>
      <c r="F59" s="823"/>
      <c r="G59" s="823"/>
      <c r="H59" s="823"/>
      <c r="I59" s="823"/>
      <c r="J59" s="823"/>
      <c r="K59" s="823"/>
      <c r="L59" s="823"/>
      <c r="M59" s="404"/>
    </row>
    <row r="60" spans="1:13" ht="15">
      <c r="A60" s="611"/>
      <c r="B60" s="85"/>
      <c r="C60" s="624" t="s">
        <v>519</v>
      </c>
      <c r="D60" s="620"/>
      <c r="E60" s="620"/>
      <c r="F60" s="617"/>
      <c r="G60" s="617"/>
      <c r="H60" s="617"/>
      <c r="I60" s="617"/>
      <c r="J60" s="617"/>
      <c r="K60" s="617"/>
      <c r="L60" s="617"/>
      <c r="M60" s="404"/>
    </row>
    <row r="61" spans="1:13" ht="15">
      <c r="A61" s="611"/>
      <c r="B61" s="85"/>
      <c r="C61" s="624" t="s">
        <v>518</v>
      </c>
      <c r="D61" s="620"/>
      <c r="E61" s="620"/>
      <c r="F61" s="617"/>
      <c r="G61" s="617"/>
      <c r="H61" s="617"/>
      <c r="I61" s="617"/>
      <c r="J61" s="617"/>
      <c r="K61" s="617"/>
      <c r="L61" s="617"/>
      <c r="M61" s="404"/>
    </row>
    <row r="62" spans="1:13" ht="30" customHeight="1">
      <c r="A62" s="611"/>
      <c r="B62" s="85"/>
      <c r="C62" s="811" t="s">
        <v>522</v>
      </c>
      <c r="D62" s="811"/>
      <c r="E62" s="811"/>
      <c r="F62" s="811"/>
      <c r="G62" s="811"/>
      <c r="H62" s="811"/>
      <c r="I62" s="811"/>
      <c r="J62" s="811"/>
      <c r="K62" s="811"/>
      <c r="L62" s="811"/>
      <c r="M62" s="404"/>
    </row>
    <row r="63" spans="1:13" ht="15">
      <c r="A63" s="611"/>
      <c r="B63" s="85"/>
      <c r="C63" s="617"/>
      <c r="D63" s="617"/>
      <c r="E63" s="617"/>
      <c r="F63" s="617"/>
      <c r="G63" s="617"/>
      <c r="H63" s="617"/>
      <c r="I63" s="617"/>
      <c r="J63" s="617"/>
      <c r="K63" s="617"/>
      <c r="L63" s="617"/>
      <c r="M63" s="404"/>
    </row>
    <row r="64" spans="1:13" ht="15">
      <c r="A64" s="611"/>
      <c r="B64" s="85"/>
      <c r="C64" s="614" t="s">
        <v>302</v>
      </c>
      <c r="D64" s="614"/>
      <c r="E64" s="614"/>
      <c r="F64" s="614"/>
      <c r="G64" s="614"/>
      <c r="H64" s="617"/>
      <c r="I64" s="617"/>
      <c r="J64" s="617"/>
      <c r="K64" s="617"/>
      <c r="L64" s="617"/>
      <c r="M64" s="404"/>
    </row>
    <row r="65" spans="1:13" ht="15">
      <c r="A65" s="611"/>
      <c r="B65" s="85"/>
      <c r="C65" s="617"/>
      <c r="D65" s="617"/>
      <c r="E65" s="617"/>
      <c r="F65" s="617"/>
      <c r="G65" s="617"/>
      <c r="H65" s="617"/>
      <c r="I65" s="617"/>
      <c r="J65" s="617"/>
      <c r="K65" s="617"/>
      <c r="L65" s="617"/>
      <c r="M65" s="404"/>
    </row>
    <row r="66" spans="1:13" ht="15">
      <c r="A66" s="611"/>
      <c r="B66" s="85"/>
      <c r="C66" s="620" t="s">
        <v>321</v>
      </c>
      <c r="D66" s="620"/>
      <c r="E66" s="620"/>
      <c r="F66" s="620"/>
      <c r="G66" s="620"/>
      <c r="H66" s="620"/>
      <c r="I66" s="620"/>
      <c r="J66" s="620"/>
      <c r="K66" s="620"/>
      <c r="L66" s="620"/>
      <c r="M66" s="404"/>
    </row>
    <row r="67" spans="1:13" ht="15">
      <c r="A67" s="611"/>
      <c r="B67" s="85"/>
      <c r="C67" s="620"/>
      <c r="D67" s="620"/>
      <c r="E67" s="620"/>
      <c r="F67" s="620"/>
      <c r="G67" s="620"/>
      <c r="H67" s="620"/>
      <c r="I67" s="620"/>
      <c r="J67" s="620"/>
      <c r="K67" s="620"/>
      <c r="L67" s="620"/>
      <c r="M67" s="404"/>
    </row>
    <row r="68" spans="1:13" ht="28.5" customHeight="1">
      <c r="A68" s="611"/>
      <c r="B68" s="85"/>
      <c r="C68" s="820" t="s">
        <v>322</v>
      </c>
      <c r="D68" s="820"/>
      <c r="E68" s="820"/>
      <c r="F68" s="820"/>
      <c r="G68" s="820"/>
      <c r="H68" s="820"/>
      <c r="I68" s="820"/>
      <c r="J68" s="820"/>
      <c r="K68" s="820"/>
      <c r="L68" s="820"/>
      <c r="M68" s="404"/>
    </row>
    <row r="69" spans="1:13" ht="31.5" customHeight="1">
      <c r="A69" s="611"/>
      <c r="B69" s="85"/>
      <c r="C69" s="820" t="s">
        <v>323</v>
      </c>
      <c r="D69" s="820"/>
      <c r="E69" s="820"/>
      <c r="F69" s="820"/>
      <c r="G69" s="820"/>
      <c r="H69" s="820"/>
      <c r="I69" s="820"/>
      <c r="J69" s="820"/>
      <c r="K69" s="820"/>
      <c r="L69" s="820"/>
      <c r="M69" s="404"/>
    </row>
    <row r="70" spans="1:13" ht="15">
      <c r="A70" s="611"/>
      <c r="B70" s="85"/>
      <c r="C70" s="704" t="s">
        <v>411</v>
      </c>
      <c r="D70" s="620"/>
      <c r="E70" s="620"/>
      <c r="F70" s="620"/>
      <c r="G70" s="620"/>
      <c r="H70" s="620"/>
      <c r="I70" s="620"/>
      <c r="J70" s="620"/>
      <c r="K70" s="620"/>
      <c r="L70" s="620"/>
      <c r="M70" s="404"/>
    </row>
    <row r="71" spans="1:13" ht="29.25" customHeight="1">
      <c r="A71" s="611"/>
      <c r="B71" s="85"/>
      <c r="C71" s="820" t="s">
        <v>303</v>
      </c>
      <c r="D71" s="820"/>
      <c r="E71" s="820"/>
      <c r="F71" s="820"/>
      <c r="G71" s="820"/>
      <c r="H71" s="820"/>
      <c r="I71" s="820"/>
      <c r="J71" s="820"/>
      <c r="K71" s="820"/>
      <c r="L71" s="820"/>
      <c r="M71" s="404"/>
    </row>
    <row r="72" spans="1:13" ht="28.5" customHeight="1">
      <c r="A72" s="611"/>
      <c r="B72" s="85"/>
      <c r="C72" s="820" t="s">
        <v>324</v>
      </c>
      <c r="D72" s="820"/>
      <c r="E72" s="820"/>
      <c r="F72" s="820"/>
      <c r="G72" s="820"/>
      <c r="H72" s="820"/>
      <c r="I72" s="820"/>
      <c r="J72" s="820"/>
      <c r="K72" s="820"/>
      <c r="L72" s="820"/>
      <c r="M72" s="404"/>
    </row>
    <row r="73" spans="1:13" ht="15">
      <c r="A73" s="611"/>
      <c r="B73" s="85"/>
      <c r="C73" s="625"/>
      <c r="D73" s="625"/>
      <c r="E73" s="625"/>
      <c r="F73" s="625"/>
      <c r="G73" s="625"/>
      <c r="H73" s="625"/>
      <c r="I73" s="625"/>
      <c r="J73" s="625"/>
      <c r="K73" s="625"/>
      <c r="L73" s="625"/>
      <c r="M73" s="404"/>
    </row>
    <row r="74" spans="1:13" ht="15">
      <c r="A74" s="611"/>
      <c r="B74" s="85"/>
      <c r="C74" s="614" t="s">
        <v>304</v>
      </c>
      <c r="D74" s="614"/>
      <c r="E74" s="614"/>
      <c r="F74" s="614"/>
      <c r="G74" s="614"/>
      <c r="H74" s="625"/>
      <c r="I74" s="625"/>
      <c r="J74" s="625"/>
      <c r="K74" s="625"/>
      <c r="L74" s="625"/>
      <c r="M74" s="404"/>
    </row>
    <row r="75" spans="1:13" ht="15">
      <c r="A75" s="611"/>
      <c r="B75" s="85"/>
      <c r="C75" s="625"/>
      <c r="D75" s="625"/>
      <c r="E75" s="625"/>
      <c r="F75" s="625"/>
      <c r="G75" s="625"/>
      <c r="H75" s="625"/>
      <c r="I75" s="625"/>
      <c r="J75" s="625"/>
      <c r="K75" s="625"/>
      <c r="L75" s="625"/>
      <c r="M75" s="404"/>
    </row>
    <row r="76" spans="1:13" ht="25.5" customHeight="1">
      <c r="A76" s="611"/>
      <c r="B76" s="85"/>
      <c r="C76" s="820" t="s">
        <v>305</v>
      </c>
      <c r="D76" s="820"/>
      <c r="E76" s="820"/>
      <c r="F76" s="820"/>
      <c r="G76" s="820"/>
      <c r="H76" s="820"/>
      <c r="I76" s="820"/>
      <c r="J76" s="820"/>
      <c r="K76" s="820"/>
      <c r="L76" s="820"/>
      <c r="M76" s="404"/>
    </row>
    <row r="77" spans="1:13" ht="15">
      <c r="A77" s="611"/>
      <c r="B77" s="85"/>
      <c r="C77" s="625"/>
      <c r="D77" s="625"/>
      <c r="E77" s="625"/>
      <c r="F77" s="625"/>
      <c r="G77" s="625"/>
      <c r="H77" s="625"/>
      <c r="I77" s="625"/>
      <c r="J77" s="625"/>
      <c r="K77" s="625"/>
      <c r="L77" s="625"/>
      <c r="M77" s="404"/>
    </row>
    <row r="78" spans="1:13" ht="39.75" customHeight="1">
      <c r="A78" s="611"/>
      <c r="B78" s="85"/>
      <c r="C78" s="821" t="s">
        <v>517</v>
      </c>
      <c r="D78" s="821"/>
      <c r="E78" s="821"/>
      <c r="F78" s="821"/>
      <c r="G78" s="821"/>
      <c r="H78" s="821"/>
      <c r="I78" s="821"/>
      <c r="J78" s="821"/>
      <c r="K78" s="821"/>
      <c r="L78" s="821"/>
      <c r="M78" s="404"/>
    </row>
    <row r="79" spans="1:13" ht="15">
      <c r="A79" s="611"/>
      <c r="B79" s="85"/>
      <c r="C79" s="625"/>
      <c r="D79" s="625"/>
      <c r="E79" s="625"/>
      <c r="F79" s="625"/>
      <c r="G79" s="625"/>
      <c r="H79" s="625"/>
      <c r="I79" s="625"/>
      <c r="J79" s="625"/>
      <c r="K79" s="625"/>
      <c r="L79" s="625"/>
      <c r="M79" s="404"/>
    </row>
    <row r="80" spans="1:13" ht="27" customHeight="1">
      <c r="A80" s="611"/>
      <c r="B80" s="85"/>
      <c r="C80" s="820" t="s">
        <v>523</v>
      </c>
      <c r="D80" s="820"/>
      <c r="E80" s="820"/>
      <c r="F80" s="820"/>
      <c r="G80" s="820"/>
      <c r="H80" s="820"/>
      <c r="I80" s="820"/>
      <c r="J80" s="820"/>
      <c r="K80" s="820"/>
      <c r="L80" s="820"/>
      <c r="M80" s="404"/>
    </row>
    <row r="81" spans="1:13" ht="15">
      <c r="A81" s="611"/>
      <c r="B81" s="85"/>
      <c r="C81" s="625"/>
      <c r="D81" s="625"/>
      <c r="E81" s="625"/>
      <c r="F81" s="625"/>
      <c r="G81" s="625"/>
      <c r="H81" s="625"/>
      <c r="I81" s="625"/>
      <c r="J81" s="625"/>
      <c r="K81" s="625"/>
      <c r="L81" s="625"/>
      <c r="M81" s="404"/>
    </row>
    <row r="82" spans="1:13" ht="17.25" customHeight="1">
      <c r="A82" s="611"/>
      <c r="B82" s="85"/>
      <c r="C82" s="820" t="s">
        <v>412</v>
      </c>
      <c r="D82" s="820"/>
      <c r="E82" s="820"/>
      <c r="F82" s="820"/>
      <c r="G82" s="820"/>
      <c r="H82" s="820"/>
      <c r="I82" s="820"/>
      <c r="J82" s="820"/>
      <c r="K82" s="820"/>
      <c r="L82" s="820"/>
      <c r="M82" s="404"/>
    </row>
    <row r="83" spans="1:13" ht="15.75" thickBot="1">
      <c r="A83" s="611"/>
      <c r="B83" s="85"/>
      <c r="C83" s="625"/>
      <c r="D83" s="625"/>
      <c r="E83" s="625"/>
      <c r="F83" s="625"/>
      <c r="G83" s="625"/>
      <c r="H83" s="625"/>
      <c r="I83" s="625"/>
      <c r="J83" s="625"/>
      <c r="K83" s="625"/>
      <c r="L83" s="625"/>
      <c r="M83" s="404"/>
    </row>
    <row r="84" spans="1:13" ht="15.75" thickBot="1">
      <c r="A84" s="626"/>
      <c r="B84" s="627"/>
      <c r="C84" s="628"/>
      <c r="D84" s="628"/>
      <c r="E84" s="628"/>
      <c r="F84" s="628"/>
      <c r="G84" s="628"/>
      <c r="H84" s="628"/>
      <c r="I84" s="628"/>
      <c r="J84" s="628"/>
      <c r="K84" s="628"/>
      <c r="L84" s="628"/>
      <c r="M84" s="628"/>
    </row>
    <row r="85" spans="1:13" ht="15.75" thickBot="1">
      <c r="A85" s="412"/>
      <c r="B85" s="86"/>
      <c r="C85" s="402"/>
      <c r="D85" s="402"/>
      <c r="E85" s="402"/>
      <c r="F85" s="402"/>
      <c r="G85" s="402"/>
      <c r="H85" s="402"/>
      <c r="I85" s="402"/>
      <c r="J85" s="402"/>
      <c r="K85" s="402"/>
      <c r="L85" s="402"/>
      <c r="M85" s="403"/>
    </row>
    <row r="86" spans="1:13" ht="38.25" customHeight="1" thickBot="1">
      <c r="A86" s="402"/>
      <c r="B86" s="807" t="s">
        <v>202</v>
      </c>
      <c r="C86" s="808"/>
      <c r="D86" s="808"/>
      <c r="E86" s="808"/>
      <c r="F86" s="808"/>
      <c r="G86" s="808"/>
      <c r="H86" s="808"/>
      <c r="I86" s="808"/>
      <c r="J86" s="808"/>
      <c r="K86" s="808"/>
      <c r="L86" s="809"/>
      <c r="M86" s="404"/>
    </row>
    <row r="87" spans="1:13" ht="15">
      <c r="A87" s="402"/>
      <c r="B87" s="86"/>
      <c r="C87" s="402"/>
      <c r="D87" s="402"/>
      <c r="E87" s="402"/>
      <c r="F87" s="402"/>
      <c r="G87" s="402"/>
      <c r="H87" s="402"/>
      <c r="I87" s="402"/>
      <c r="J87" s="402"/>
      <c r="K87" s="402"/>
      <c r="L87" s="402"/>
      <c r="M87" s="404"/>
    </row>
    <row r="88" spans="1:13" ht="15">
      <c r="A88" s="402"/>
      <c r="B88" s="405">
        <v>1</v>
      </c>
      <c r="C88" s="805" t="s">
        <v>203</v>
      </c>
      <c r="D88" s="805"/>
      <c r="E88" s="805"/>
      <c r="F88" s="805"/>
      <c r="G88" s="805"/>
      <c r="H88" s="805"/>
      <c r="I88" s="86"/>
      <c r="J88" s="86"/>
      <c r="K88" s="86"/>
      <c r="L88" s="86"/>
      <c r="M88" s="404"/>
    </row>
    <row r="89" spans="1:13" ht="25.5" customHeight="1">
      <c r="A89" s="402"/>
      <c r="B89" s="406"/>
      <c r="C89" s="825" t="s">
        <v>520</v>
      </c>
      <c r="D89" s="825"/>
      <c r="E89" s="825"/>
      <c r="F89" s="825"/>
      <c r="G89" s="825"/>
      <c r="H89" s="825"/>
      <c r="I89" s="825"/>
      <c r="J89" s="825"/>
      <c r="K89" s="825"/>
      <c r="L89" s="825"/>
      <c r="M89" s="404"/>
    </row>
    <row r="90" spans="1:13" ht="25.5" customHeight="1">
      <c r="A90" s="402"/>
      <c r="B90" s="406"/>
      <c r="C90" s="825" t="s">
        <v>521</v>
      </c>
      <c r="D90" s="825"/>
      <c r="E90" s="825"/>
      <c r="F90" s="825"/>
      <c r="G90" s="825"/>
      <c r="H90" s="825"/>
      <c r="I90" s="825"/>
      <c r="J90" s="825"/>
      <c r="K90" s="825"/>
      <c r="L90" s="825"/>
      <c r="M90" s="404"/>
    </row>
    <row r="91" spans="1:13" ht="15">
      <c r="A91" s="402"/>
      <c r="B91" s="406"/>
      <c r="C91" s="407"/>
      <c r="D91" s="86"/>
      <c r="E91" s="86"/>
      <c r="F91" s="86"/>
      <c r="G91" s="86"/>
      <c r="H91" s="86"/>
      <c r="I91" s="86"/>
      <c r="J91" s="86"/>
      <c r="K91" s="86"/>
      <c r="L91" s="86"/>
      <c r="M91" s="404"/>
    </row>
    <row r="92" spans="1:13" ht="15">
      <c r="A92" s="402"/>
      <c r="B92" s="405">
        <v>2</v>
      </c>
      <c r="C92" s="805" t="s">
        <v>204</v>
      </c>
      <c r="D92" s="805"/>
      <c r="E92" s="805"/>
      <c r="F92" s="805"/>
      <c r="G92" s="805"/>
      <c r="H92" s="805"/>
      <c r="I92" s="86"/>
      <c r="J92" s="86"/>
      <c r="K92" s="86"/>
      <c r="L92" s="86"/>
      <c r="M92" s="404"/>
    </row>
    <row r="93" spans="1:13" ht="25.5" customHeight="1">
      <c r="A93" s="402"/>
      <c r="B93" s="406"/>
      <c r="C93" s="825" t="s">
        <v>205</v>
      </c>
      <c r="D93" s="825"/>
      <c r="E93" s="825"/>
      <c r="F93" s="825"/>
      <c r="G93" s="825"/>
      <c r="H93" s="825"/>
      <c r="I93" s="825"/>
      <c r="J93" s="825"/>
      <c r="K93" s="825"/>
      <c r="L93" s="825"/>
      <c r="M93" s="404"/>
    </row>
    <row r="94" spans="1:13" ht="15">
      <c r="A94" s="402"/>
      <c r="B94" s="406"/>
      <c r="C94" s="86"/>
      <c r="D94" s="86"/>
      <c r="E94" s="86"/>
      <c r="F94" s="86"/>
      <c r="G94" s="86"/>
      <c r="H94" s="86"/>
      <c r="I94" s="86"/>
      <c r="J94" s="86"/>
      <c r="K94" s="86"/>
      <c r="L94" s="86"/>
      <c r="M94" s="404"/>
    </row>
    <row r="95" spans="1:13" ht="15">
      <c r="A95" s="402"/>
      <c r="B95" s="405">
        <v>3</v>
      </c>
      <c r="C95" s="805" t="s">
        <v>206</v>
      </c>
      <c r="D95" s="805"/>
      <c r="E95" s="805"/>
      <c r="F95" s="805"/>
      <c r="G95" s="805"/>
      <c r="H95" s="805"/>
      <c r="I95" s="86"/>
      <c r="J95" s="86"/>
      <c r="K95" s="86"/>
      <c r="L95" s="86"/>
      <c r="M95" s="404"/>
    </row>
    <row r="96" spans="1:13" ht="15">
      <c r="A96" s="402"/>
      <c r="B96" s="406"/>
      <c r="C96" s="86" t="s">
        <v>207</v>
      </c>
      <c r="D96" s="86"/>
      <c r="E96" s="86"/>
      <c r="F96" s="86"/>
      <c r="G96" s="86"/>
      <c r="H96" s="86"/>
      <c r="I96" s="86"/>
      <c r="J96" s="86"/>
      <c r="K96" s="86"/>
      <c r="L96" s="86"/>
      <c r="M96" s="404"/>
    </row>
    <row r="97" spans="1:13" ht="15">
      <c r="A97" s="402"/>
      <c r="B97" s="406"/>
      <c r="C97" s="86"/>
      <c r="D97" s="86"/>
      <c r="E97" s="86"/>
      <c r="F97" s="86"/>
      <c r="G97" s="86"/>
      <c r="H97" s="86"/>
      <c r="I97" s="86"/>
      <c r="J97" s="86"/>
      <c r="K97" s="86"/>
      <c r="L97" s="86"/>
      <c r="M97" s="404"/>
    </row>
    <row r="98" spans="1:13" ht="15">
      <c r="A98" s="402"/>
      <c r="B98" s="405">
        <v>4</v>
      </c>
      <c r="C98" s="805" t="s">
        <v>208</v>
      </c>
      <c r="D98" s="805"/>
      <c r="E98" s="805"/>
      <c r="F98" s="805"/>
      <c r="G98" s="805"/>
      <c r="H98" s="805"/>
      <c r="I98" s="86"/>
      <c r="J98" s="86"/>
      <c r="K98" s="86"/>
      <c r="L98" s="86"/>
      <c r="M98" s="404"/>
    </row>
    <row r="99" spans="1:13" ht="21.75" customHeight="1">
      <c r="A99" s="402"/>
      <c r="B99" s="406"/>
      <c r="C99" s="86"/>
      <c r="D99" s="406" t="s">
        <v>209</v>
      </c>
      <c r="E99" s="86"/>
      <c r="F99" s="86"/>
      <c r="G99" s="86"/>
      <c r="H99" s="86"/>
      <c r="I99" s="86"/>
      <c r="J99" s="86"/>
      <c r="K99" s="86"/>
      <c r="L99" s="86"/>
      <c r="M99" s="404"/>
    </row>
    <row r="100" spans="1:13" ht="21.75" customHeight="1">
      <c r="A100" s="402"/>
      <c r="B100" s="406"/>
      <c r="C100" s="86"/>
      <c r="D100" s="406" t="s">
        <v>325</v>
      </c>
      <c r="E100" s="86"/>
      <c r="F100" s="86"/>
      <c r="G100" s="86"/>
      <c r="H100" s="86"/>
      <c r="I100" s="86"/>
      <c r="J100" s="86"/>
      <c r="K100" s="86"/>
      <c r="L100" s="86"/>
      <c r="M100" s="404"/>
    </row>
    <row r="101" spans="1:13" ht="25.5" customHeight="1">
      <c r="A101" s="402"/>
      <c r="B101" s="406"/>
      <c r="C101" s="86"/>
      <c r="D101" s="822" t="s">
        <v>326</v>
      </c>
      <c r="E101" s="822"/>
      <c r="F101" s="822"/>
      <c r="G101" s="822"/>
      <c r="H101" s="822"/>
      <c r="I101" s="822"/>
      <c r="J101" s="822"/>
      <c r="K101" s="822"/>
      <c r="L101" s="822"/>
      <c r="M101" s="404"/>
    </row>
    <row r="102" spans="1:13" ht="15">
      <c r="A102" s="402"/>
      <c r="B102" s="406"/>
      <c r="C102" s="86"/>
      <c r="D102" s="86"/>
      <c r="E102" s="86"/>
      <c r="F102" s="86"/>
      <c r="G102" s="86"/>
      <c r="H102" s="86"/>
      <c r="I102" s="86"/>
      <c r="J102" s="86"/>
      <c r="K102" s="86"/>
      <c r="L102" s="86"/>
      <c r="M102" s="404"/>
    </row>
    <row r="103" spans="1:13" ht="15">
      <c r="A103" s="402"/>
      <c r="B103" s="405">
        <v>5</v>
      </c>
      <c r="C103" s="805" t="s">
        <v>210</v>
      </c>
      <c r="D103" s="805"/>
      <c r="E103" s="805"/>
      <c r="F103" s="805"/>
      <c r="G103" s="805"/>
      <c r="H103" s="805"/>
      <c r="I103" s="86"/>
      <c r="J103" s="86"/>
      <c r="K103" s="86"/>
      <c r="L103" s="86"/>
      <c r="M103" s="404"/>
    </row>
    <row r="104" spans="1:13" ht="15">
      <c r="A104" s="402"/>
      <c r="B104" s="406"/>
      <c r="C104" s="407" t="s">
        <v>327</v>
      </c>
      <c r="D104" s="86"/>
      <c r="E104" s="86"/>
      <c r="F104" s="86"/>
      <c r="G104" s="86"/>
      <c r="H104" s="86"/>
      <c r="I104" s="86"/>
      <c r="J104" s="86"/>
      <c r="K104" s="86"/>
      <c r="L104" s="86"/>
      <c r="M104" s="404"/>
    </row>
    <row r="105" spans="1:13" ht="15">
      <c r="A105" s="402"/>
      <c r="B105" s="406"/>
      <c r="C105" s="86" t="s">
        <v>524</v>
      </c>
      <c r="D105" s="86"/>
      <c r="E105" s="86"/>
      <c r="F105" s="86"/>
      <c r="G105" s="86"/>
      <c r="H105" s="86"/>
      <c r="I105" s="86"/>
      <c r="J105" s="86"/>
      <c r="K105" s="86"/>
      <c r="L105" s="86"/>
      <c r="M105" s="404"/>
    </row>
    <row r="106" spans="1:13" ht="15">
      <c r="A106" s="402"/>
      <c r="B106" s="406"/>
      <c r="C106" s="86" t="s">
        <v>223</v>
      </c>
      <c r="D106" s="86"/>
      <c r="E106" s="86"/>
      <c r="F106" s="86"/>
      <c r="G106" s="86"/>
      <c r="H106" s="86"/>
      <c r="I106" s="86"/>
      <c r="J106" s="86"/>
      <c r="K106" s="86"/>
      <c r="L106" s="86"/>
      <c r="M106" s="404"/>
    </row>
    <row r="107" spans="1:13" ht="15">
      <c r="A107" s="402"/>
      <c r="B107" s="406"/>
      <c r="C107" s="86"/>
      <c r="D107" s="86"/>
      <c r="E107" s="86"/>
      <c r="F107" s="86"/>
      <c r="G107" s="86"/>
      <c r="H107" s="86"/>
      <c r="I107" s="86"/>
      <c r="J107" s="86"/>
      <c r="K107" s="86"/>
      <c r="L107" s="86"/>
      <c r="M107" s="404"/>
    </row>
    <row r="108" spans="1:13" ht="15">
      <c r="A108" s="402"/>
      <c r="B108" s="405">
        <v>6</v>
      </c>
      <c r="C108" s="805" t="s">
        <v>211</v>
      </c>
      <c r="D108" s="805"/>
      <c r="E108" s="805"/>
      <c r="F108" s="805"/>
      <c r="G108" s="805"/>
      <c r="H108" s="805"/>
      <c r="I108" s="86"/>
      <c r="J108" s="86"/>
      <c r="K108" s="86"/>
      <c r="L108" s="86"/>
      <c r="M108" s="404"/>
    </row>
    <row r="109" spans="1:13" ht="15">
      <c r="A109" s="402"/>
      <c r="B109" s="406"/>
      <c r="C109" s="86" t="s">
        <v>317</v>
      </c>
      <c r="D109" s="86"/>
      <c r="E109" s="86"/>
      <c r="F109" s="86"/>
      <c r="G109" s="86"/>
      <c r="H109" s="86"/>
      <c r="I109" s="86"/>
      <c r="J109" s="86"/>
      <c r="K109" s="86"/>
      <c r="L109" s="86"/>
      <c r="M109" s="404"/>
    </row>
    <row r="110" spans="1:13" ht="15">
      <c r="A110" s="402"/>
      <c r="B110" s="406"/>
      <c r="C110" s="86"/>
      <c r="D110" s="86"/>
      <c r="E110" s="86"/>
      <c r="F110" s="86"/>
      <c r="G110" s="86"/>
      <c r="H110" s="86"/>
      <c r="I110" s="86"/>
      <c r="J110" s="86"/>
      <c r="K110" s="86"/>
      <c r="L110" s="86"/>
      <c r="M110" s="404"/>
    </row>
    <row r="111" spans="1:13" ht="15">
      <c r="A111" s="402"/>
      <c r="B111" s="405">
        <v>7</v>
      </c>
      <c r="C111" s="805" t="s">
        <v>212</v>
      </c>
      <c r="D111" s="805"/>
      <c r="E111" s="805"/>
      <c r="F111" s="805"/>
      <c r="G111" s="805"/>
      <c r="H111" s="805"/>
      <c r="I111" s="86"/>
      <c r="J111" s="86"/>
      <c r="K111" s="86"/>
      <c r="L111" s="86"/>
      <c r="M111" s="404"/>
    </row>
    <row r="112" spans="1:13" ht="15">
      <c r="A112" s="402"/>
      <c r="B112" s="406"/>
      <c r="C112" s="407" t="s">
        <v>328</v>
      </c>
      <c r="D112" s="86"/>
      <c r="E112" s="86"/>
      <c r="F112" s="86"/>
      <c r="G112" s="86"/>
      <c r="H112" s="86"/>
      <c r="I112" s="86"/>
      <c r="J112" s="86"/>
      <c r="K112" s="86"/>
      <c r="L112" s="86"/>
      <c r="M112" s="404"/>
    </row>
    <row r="113" spans="1:13" ht="25.5" customHeight="1">
      <c r="A113" s="402"/>
      <c r="B113" s="406"/>
      <c r="C113" s="825" t="s">
        <v>413</v>
      </c>
      <c r="D113" s="825"/>
      <c r="E113" s="825"/>
      <c r="F113" s="825"/>
      <c r="G113" s="825"/>
      <c r="H113" s="825"/>
      <c r="I113" s="825"/>
      <c r="J113" s="825"/>
      <c r="K113" s="825"/>
      <c r="L113" s="825"/>
      <c r="M113" s="404"/>
    </row>
    <row r="114" spans="1:13" ht="15">
      <c r="A114" s="402"/>
      <c r="B114" s="406"/>
      <c r="C114" s="86"/>
      <c r="D114" s="86"/>
      <c r="E114" s="86"/>
      <c r="F114" s="86"/>
      <c r="G114" s="86"/>
      <c r="H114" s="86"/>
      <c r="I114" s="86"/>
      <c r="J114" s="86"/>
      <c r="K114" s="86"/>
      <c r="L114" s="86"/>
      <c r="M114" s="404"/>
    </row>
    <row r="115" spans="1:13" ht="15">
      <c r="A115" s="402"/>
      <c r="B115" s="405">
        <v>8</v>
      </c>
      <c r="C115" s="805" t="s">
        <v>213</v>
      </c>
      <c r="D115" s="805"/>
      <c r="E115" s="805"/>
      <c r="F115" s="805"/>
      <c r="G115" s="805"/>
      <c r="H115" s="805"/>
      <c r="I115" s="86"/>
      <c r="J115" s="86"/>
      <c r="K115" s="86"/>
      <c r="L115" s="86"/>
      <c r="M115" s="404"/>
    </row>
    <row r="116" spans="1:13" ht="15">
      <c r="A116" s="402"/>
      <c r="B116" s="406"/>
      <c r="C116" s="86" t="s">
        <v>525</v>
      </c>
      <c r="D116" s="86"/>
      <c r="E116" s="86"/>
      <c r="F116" s="86"/>
      <c r="G116" s="86"/>
      <c r="H116" s="86"/>
      <c r="I116" s="86"/>
      <c r="J116" s="86"/>
      <c r="K116" s="86"/>
      <c r="L116" s="86"/>
      <c r="M116" s="404"/>
    </row>
    <row r="117" spans="1:13" ht="15">
      <c r="A117" s="402"/>
      <c r="B117" s="406"/>
      <c r="C117" s="86"/>
      <c r="D117" s="86"/>
      <c r="E117" s="86"/>
      <c r="F117" s="86"/>
      <c r="G117" s="86"/>
      <c r="H117" s="86"/>
      <c r="I117" s="86"/>
      <c r="J117" s="86"/>
      <c r="K117" s="86"/>
      <c r="L117" s="86"/>
      <c r="M117" s="404"/>
    </row>
    <row r="118" spans="1:13" ht="15" customHeight="1">
      <c r="A118" s="402"/>
      <c r="B118" s="405">
        <v>9</v>
      </c>
      <c r="C118" s="805" t="s">
        <v>219</v>
      </c>
      <c r="D118" s="805"/>
      <c r="E118" s="805"/>
      <c r="F118" s="805"/>
      <c r="G118" s="805"/>
      <c r="H118" s="805"/>
      <c r="I118" s="86"/>
      <c r="J118" s="86"/>
      <c r="K118" s="86"/>
      <c r="L118" s="86"/>
      <c r="M118" s="404"/>
    </row>
    <row r="119" spans="1:13" ht="30.75" customHeight="1">
      <c r="A119" s="402"/>
      <c r="B119" s="406"/>
      <c r="C119" s="804" t="s">
        <v>431</v>
      </c>
      <c r="D119" s="804"/>
      <c r="E119" s="804"/>
      <c r="F119" s="804"/>
      <c r="G119" s="804"/>
      <c r="H119" s="804"/>
      <c r="I119" s="804"/>
      <c r="J119" s="804"/>
      <c r="K119" s="804"/>
      <c r="L119" s="804"/>
      <c r="M119" s="404"/>
    </row>
    <row r="120" spans="1:13" ht="15" customHeight="1">
      <c r="A120" s="402"/>
      <c r="B120" s="406"/>
      <c r="C120" s="86" t="s">
        <v>416</v>
      </c>
      <c r="D120" s="86"/>
      <c r="E120" s="86"/>
      <c r="F120" s="86"/>
      <c r="G120" s="86"/>
      <c r="H120" s="86"/>
      <c r="I120" s="86"/>
      <c r="J120" s="86"/>
      <c r="K120" s="86"/>
      <c r="L120" s="86"/>
      <c r="M120" s="404"/>
    </row>
    <row r="121" spans="1:13" ht="15" customHeight="1">
      <c r="A121" s="402"/>
      <c r="B121" s="406"/>
      <c r="C121" s="86" t="s">
        <v>515</v>
      </c>
      <c r="D121" s="86"/>
      <c r="E121" s="86"/>
      <c r="F121" s="86"/>
      <c r="G121" s="86"/>
      <c r="H121" s="86"/>
      <c r="I121" s="86"/>
      <c r="J121" s="86"/>
      <c r="K121" s="86"/>
      <c r="L121" s="86"/>
      <c r="M121" s="404"/>
    </row>
    <row r="122" spans="1:13" ht="15" customHeight="1">
      <c r="A122" s="402"/>
      <c r="B122" s="406"/>
      <c r="C122" s="86"/>
      <c r="D122" s="86"/>
      <c r="E122" s="86"/>
      <c r="F122" s="86"/>
      <c r="G122" s="86"/>
      <c r="H122" s="86"/>
      <c r="I122" s="86"/>
      <c r="J122" s="86"/>
      <c r="K122" s="86"/>
      <c r="L122" s="86"/>
      <c r="M122" s="404"/>
    </row>
    <row r="123" spans="1:13" ht="25.5" customHeight="1">
      <c r="A123" s="402"/>
      <c r="B123" s="405">
        <v>10</v>
      </c>
      <c r="C123" s="801" t="s">
        <v>429</v>
      </c>
      <c r="D123" s="801"/>
      <c r="E123" s="801"/>
      <c r="F123" s="801"/>
      <c r="G123" s="801"/>
      <c r="H123" s="801"/>
      <c r="I123" s="86"/>
      <c r="J123" s="86"/>
      <c r="K123" s="86"/>
      <c r="L123" s="86"/>
      <c r="M123" s="404"/>
    </row>
    <row r="124" spans="1:13" ht="68.25" customHeight="1">
      <c r="A124" s="402"/>
      <c r="B124" s="406"/>
      <c r="C124" s="806" t="s">
        <v>430</v>
      </c>
      <c r="D124" s="806"/>
      <c r="E124" s="806"/>
      <c r="F124" s="806"/>
      <c r="G124" s="806"/>
      <c r="H124" s="806"/>
      <c r="I124" s="806"/>
      <c r="J124" s="806"/>
      <c r="K124" s="806"/>
      <c r="L124" s="806"/>
      <c r="M124" s="404"/>
    </row>
    <row r="125" spans="1:13" ht="15" customHeight="1">
      <c r="A125" s="402"/>
      <c r="B125" s="406"/>
      <c r="C125" s="86"/>
      <c r="D125" s="86"/>
      <c r="E125" s="86"/>
      <c r="F125" s="86"/>
      <c r="G125" s="86"/>
      <c r="H125" s="86"/>
      <c r="I125" s="86"/>
      <c r="J125" s="86"/>
      <c r="K125" s="86"/>
      <c r="L125" s="86"/>
      <c r="M125" s="404"/>
    </row>
    <row r="126" spans="1:13" ht="25.5" customHeight="1">
      <c r="A126" s="402"/>
      <c r="B126" s="405">
        <v>11</v>
      </c>
      <c r="C126" s="801" t="s">
        <v>417</v>
      </c>
      <c r="D126" s="801"/>
      <c r="E126" s="801"/>
      <c r="F126" s="801"/>
      <c r="G126" s="801"/>
      <c r="H126" s="801"/>
      <c r="I126" s="86"/>
      <c r="J126" s="86"/>
      <c r="K126" s="86"/>
      <c r="L126" s="86"/>
      <c r="M126" s="404"/>
    </row>
    <row r="127" spans="1:13" ht="79.5" customHeight="1">
      <c r="A127" s="402"/>
      <c r="B127" s="406"/>
      <c r="C127" s="806" t="s">
        <v>542</v>
      </c>
      <c r="D127" s="806"/>
      <c r="E127" s="806"/>
      <c r="F127" s="806"/>
      <c r="G127" s="806"/>
      <c r="H127" s="806"/>
      <c r="I127" s="806"/>
      <c r="J127" s="806"/>
      <c r="K127" s="806"/>
      <c r="L127" s="806"/>
      <c r="M127" s="404"/>
    </row>
    <row r="128" spans="1:13" ht="15" customHeight="1">
      <c r="A128" s="402"/>
      <c r="B128" s="406"/>
      <c r="C128" s="86"/>
      <c r="D128" s="86"/>
      <c r="E128" s="86"/>
      <c r="F128" s="86"/>
      <c r="G128" s="86"/>
      <c r="H128" s="86"/>
      <c r="I128" s="86"/>
      <c r="J128" s="86"/>
      <c r="K128" s="86"/>
      <c r="L128" s="86"/>
      <c r="M128" s="404"/>
    </row>
    <row r="129" spans="1:13" ht="25.5" customHeight="1">
      <c r="A129" s="402"/>
      <c r="B129" s="405">
        <v>12</v>
      </c>
      <c r="C129" s="801" t="s">
        <v>108</v>
      </c>
      <c r="D129" s="801"/>
      <c r="E129" s="801"/>
      <c r="F129" s="801"/>
      <c r="G129" s="801"/>
      <c r="H129" s="801"/>
      <c r="I129" s="85"/>
      <c r="J129" s="85"/>
      <c r="K129" s="85"/>
      <c r="L129" s="85"/>
      <c r="M129" s="404"/>
    </row>
    <row r="130" spans="1:13" ht="16.5" customHeight="1">
      <c r="A130" s="402"/>
      <c r="B130" s="406"/>
      <c r="C130" s="803" t="s">
        <v>414</v>
      </c>
      <c r="D130" s="803"/>
      <c r="E130" s="803"/>
      <c r="F130" s="803"/>
      <c r="G130" s="803"/>
      <c r="H130" s="803"/>
      <c r="I130" s="803"/>
      <c r="J130" s="803"/>
      <c r="K130" s="803"/>
      <c r="L130" s="803"/>
      <c r="M130" s="404"/>
    </row>
    <row r="131" spans="1:13" ht="15" customHeight="1">
      <c r="A131" s="402"/>
      <c r="B131" s="406"/>
      <c r="C131" s="85"/>
      <c r="D131" s="85"/>
      <c r="E131" s="85"/>
      <c r="F131" s="85"/>
      <c r="G131" s="85"/>
      <c r="H131" s="85"/>
      <c r="I131" s="85"/>
      <c r="J131" s="85"/>
      <c r="K131" s="85"/>
      <c r="L131" s="85"/>
      <c r="M131" s="404"/>
    </row>
    <row r="132" spans="1:13" ht="15" customHeight="1">
      <c r="A132" s="402"/>
      <c r="B132" s="405">
        <v>13</v>
      </c>
      <c r="C132" s="805" t="s">
        <v>198</v>
      </c>
      <c r="D132" s="805"/>
      <c r="E132" s="805"/>
      <c r="F132" s="805"/>
      <c r="G132" s="805"/>
      <c r="H132" s="805"/>
      <c r="I132" s="85"/>
      <c r="J132" s="85"/>
      <c r="K132" s="85"/>
      <c r="L132" s="85"/>
      <c r="M132" s="404"/>
    </row>
    <row r="133" spans="1:13" ht="18" customHeight="1">
      <c r="A133" s="402"/>
      <c r="B133" s="406"/>
      <c r="C133" s="803" t="s">
        <v>306</v>
      </c>
      <c r="D133" s="803"/>
      <c r="E133" s="803"/>
      <c r="F133" s="803"/>
      <c r="G133" s="803"/>
      <c r="H133" s="803"/>
      <c r="I133" s="803"/>
      <c r="J133" s="803"/>
      <c r="K133" s="803"/>
      <c r="L133" s="803"/>
      <c r="M133" s="404"/>
    </row>
    <row r="134" spans="1:13" ht="18" customHeight="1">
      <c r="A134" s="402"/>
      <c r="B134" s="406"/>
      <c r="C134" s="705"/>
      <c r="D134" s="705"/>
      <c r="E134" s="705"/>
      <c r="F134" s="705"/>
      <c r="G134" s="705"/>
      <c r="H134" s="705"/>
      <c r="I134" s="705"/>
      <c r="J134" s="705"/>
      <c r="K134" s="705"/>
      <c r="L134" s="705"/>
      <c r="M134" s="404"/>
    </row>
    <row r="135" spans="1:13" ht="25.5" customHeight="1">
      <c r="A135" s="402"/>
      <c r="B135" s="405">
        <v>14</v>
      </c>
      <c r="C135" s="801" t="s">
        <v>418</v>
      </c>
      <c r="D135" s="801"/>
      <c r="E135" s="801"/>
      <c r="F135" s="801"/>
      <c r="G135" s="801"/>
      <c r="H135" s="801"/>
      <c r="I135" s="705"/>
      <c r="J135" s="705"/>
      <c r="K135" s="705"/>
      <c r="L135" s="705"/>
      <c r="M135" s="404"/>
    </row>
    <row r="136" spans="1:13" ht="58.5" customHeight="1">
      <c r="A136" s="402"/>
      <c r="B136" s="406"/>
      <c r="C136" s="804" t="s">
        <v>419</v>
      </c>
      <c r="D136" s="804"/>
      <c r="E136" s="804"/>
      <c r="F136" s="804"/>
      <c r="G136" s="804"/>
      <c r="H136" s="804"/>
      <c r="I136" s="804"/>
      <c r="J136" s="804"/>
      <c r="K136" s="804"/>
      <c r="L136" s="804"/>
      <c r="M136" s="404"/>
    </row>
    <row r="137" spans="1:13" ht="18" customHeight="1">
      <c r="A137" s="402"/>
      <c r="B137" s="406"/>
      <c r="C137" s="705"/>
      <c r="D137" s="705"/>
      <c r="E137" s="705"/>
      <c r="F137" s="705"/>
      <c r="G137" s="705"/>
      <c r="H137" s="705"/>
      <c r="I137" s="705"/>
      <c r="J137" s="705"/>
      <c r="K137" s="705"/>
      <c r="L137" s="705"/>
      <c r="M137" s="404"/>
    </row>
    <row r="138" spans="1:13" ht="25.5" customHeight="1">
      <c r="A138" s="402"/>
      <c r="B138" s="405">
        <v>15</v>
      </c>
      <c r="C138" s="801" t="s">
        <v>420</v>
      </c>
      <c r="D138" s="801"/>
      <c r="E138" s="801"/>
      <c r="F138" s="801"/>
      <c r="G138" s="801"/>
      <c r="H138" s="801"/>
      <c r="I138" s="705"/>
      <c r="J138" s="705"/>
      <c r="K138" s="705"/>
      <c r="L138" s="705"/>
      <c r="M138" s="404"/>
    </row>
    <row r="139" spans="1:13" ht="136.5" customHeight="1">
      <c r="A139" s="402"/>
      <c r="B139" s="406"/>
      <c r="C139" s="803" t="s">
        <v>421</v>
      </c>
      <c r="D139" s="803"/>
      <c r="E139" s="803"/>
      <c r="F139" s="803"/>
      <c r="G139" s="803"/>
      <c r="H139" s="803"/>
      <c r="I139" s="803"/>
      <c r="J139" s="803"/>
      <c r="K139" s="803"/>
      <c r="L139" s="803"/>
      <c r="M139" s="404"/>
    </row>
    <row r="140" spans="1:13" ht="18" customHeight="1">
      <c r="A140" s="402"/>
      <c r="B140" s="406"/>
      <c r="C140" s="705"/>
      <c r="D140" s="705"/>
      <c r="E140" s="705"/>
      <c r="F140" s="705"/>
      <c r="G140" s="705"/>
      <c r="H140" s="705"/>
      <c r="I140" s="705"/>
      <c r="J140" s="705"/>
      <c r="K140" s="705"/>
      <c r="L140" s="705"/>
      <c r="M140" s="404"/>
    </row>
    <row r="141" spans="1:13" ht="39.75" customHeight="1">
      <c r="A141" s="402"/>
      <c r="B141" s="405">
        <v>16</v>
      </c>
      <c r="C141" s="801" t="s">
        <v>422</v>
      </c>
      <c r="D141" s="801"/>
      <c r="E141" s="801"/>
      <c r="F141" s="801"/>
      <c r="G141" s="801"/>
      <c r="H141" s="801"/>
      <c r="I141" s="705"/>
      <c r="J141" s="705"/>
      <c r="K141" s="705"/>
      <c r="L141" s="705"/>
      <c r="M141" s="404"/>
    </row>
    <row r="142" spans="1:13" ht="174" customHeight="1">
      <c r="A142" s="402"/>
      <c r="B142" s="406"/>
      <c r="C142" s="803" t="s">
        <v>526</v>
      </c>
      <c r="D142" s="803"/>
      <c r="E142" s="803"/>
      <c r="F142" s="803"/>
      <c r="G142" s="803"/>
      <c r="H142" s="803"/>
      <c r="I142" s="803"/>
      <c r="J142" s="803"/>
      <c r="K142" s="803"/>
      <c r="L142" s="803"/>
      <c r="M142" s="404"/>
    </row>
    <row r="143" spans="1:13" ht="18" customHeight="1">
      <c r="A143" s="402"/>
      <c r="B143" s="406"/>
      <c r="C143" s="705"/>
      <c r="D143" s="705"/>
      <c r="E143" s="705"/>
      <c r="F143" s="705"/>
      <c r="G143" s="705"/>
      <c r="H143" s="705"/>
      <c r="I143" s="705"/>
      <c r="J143" s="705"/>
      <c r="K143" s="705"/>
      <c r="L143" s="705"/>
      <c r="M143" s="404"/>
    </row>
    <row r="144" spans="1:13" ht="15">
      <c r="A144" s="402"/>
      <c r="B144" s="405">
        <v>17</v>
      </c>
      <c r="C144" s="801" t="s">
        <v>423</v>
      </c>
      <c r="D144" s="801"/>
      <c r="E144" s="801"/>
      <c r="F144" s="801"/>
      <c r="G144" s="801"/>
      <c r="H144" s="801"/>
      <c r="I144" s="705"/>
      <c r="J144" s="705"/>
      <c r="K144" s="705"/>
      <c r="L144" s="705"/>
      <c r="M144" s="404"/>
    </row>
    <row r="145" spans="1:13" ht="45" customHeight="1">
      <c r="A145" s="402"/>
      <c r="B145" s="406"/>
      <c r="C145" s="803" t="s">
        <v>424</v>
      </c>
      <c r="D145" s="803"/>
      <c r="E145" s="803"/>
      <c r="F145" s="803"/>
      <c r="G145" s="803"/>
      <c r="H145" s="803"/>
      <c r="I145" s="803"/>
      <c r="J145" s="803"/>
      <c r="K145" s="803"/>
      <c r="L145" s="803"/>
      <c r="M145" s="404"/>
    </row>
    <row r="146" spans="1:13" ht="18" customHeight="1">
      <c r="A146" s="402"/>
      <c r="B146" s="406"/>
      <c r="C146" s="705"/>
      <c r="D146" s="705"/>
      <c r="E146" s="705"/>
      <c r="F146" s="705"/>
      <c r="G146" s="705"/>
      <c r="H146" s="705"/>
      <c r="I146" s="705"/>
      <c r="J146" s="705"/>
      <c r="K146" s="705"/>
      <c r="L146" s="705"/>
      <c r="M146" s="404"/>
    </row>
    <row r="147" spans="1:13" ht="25.5" customHeight="1">
      <c r="A147" s="402"/>
      <c r="B147" s="405">
        <v>18</v>
      </c>
      <c r="C147" s="801" t="s">
        <v>425</v>
      </c>
      <c r="D147" s="801"/>
      <c r="E147" s="801"/>
      <c r="F147" s="801"/>
      <c r="G147" s="801"/>
      <c r="H147" s="801"/>
      <c r="I147" s="705"/>
      <c r="J147" s="705"/>
      <c r="K147" s="705"/>
      <c r="L147" s="705"/>
      <c r="M147" s="404"/>
    </row>
    <row r="148" spans="1:13" ht="58.5" customHeight="1">
      <c r="A148" s="402"/>
      <c r="B148" s="406"/>
      <c r="C148" s="803" t="s">
        <v>426</v>
      </c>
      <c r="D148" s="803"/>
      <c r="E148" s="803"/>
      <c r="F148" s="803"/>
      <c r="G148" s="803"/>
      <c r="H148" s="803"/>
      <c r="I148" s="803"/>
      <c r="J148" s="803"/>
      <c r="K148" s="803"/>
      <c r="L148" s="803"/>
      <c r="M148" s="404"/>
    </row>
    <row r="149" spans="1:13" ht="18" customHeight="1">
      <c r="A149" s="402"/>
      <c r="B149" s="406"/>
      <c r="C149" s="705"/>
      <c r="D149" s="705"/>
      <c r="E149" s="705"/>
      <c r="F149" s="705"/>
      <c r="G149" s="705"/>
      <c r="H149" s="705"/>
      <c r="I149" s="705"/>
      <c r="J149" s="705"/>
      <c r="K149" s="705"/>
      <c r="L149" s="705"/>
      <c r="M149" s="404"/>
    </row>
    <row r="150" spans="1:13" ht="25.5" customHeight="1">
      <c r="A150" s="402"/>
      <c r="B150" s="405">
        <v>19</v>
      </c>
      <c r="C150" s="801" t="s">
        <v>427</v>
      </c>
      <c r="D150" s="801"/>
      <c r="E150" s="801"/>
      <c r="F150" s="801"/>
      <c r="G150" s="801"/>
      <c r="H150" s="801"/>
      <c r="I150" s="705"/>
      <c r="J150" s="705"/>
      <c r="K150" s="705"/>
      <c r="L150" s="705"/>
      <c r="M150" s="404"/>
    </row>
    <row r="151" spans="1:13" ht="58.5" customHeight="1">
      <c r="A151" s="402"/>
      <c r="B151" s="406"/>
      <c r="C151" s="803" t="s">
        <v>428</v>
      </c>
      <c r="D151" s="803"/>
      <c r="E151" s="803"/>
      <c r="F151" s="803"/>
      <c r="G151" s="803"/>
      <c r="H151" s="803"/>
      <c r="I151" s="803"/>
      <c r="J151" s="803"/>
      <c r="K151" s="803"/>
      <c r="L151" s="803"/>
      <c r="M151" s="404"/>
    </row>
    <row r="152" spans="1:13" ht="18" customHeight="1">
      <c r="A152" s="402"/>
      <c r="B152" s="406"/>
      <c r="C152" s="705"/>
      <c r="D152" s="705"/>
      <c r="E152" s="705"/>
      <c r="F152" s="705"/>
      <c r="G152" s="705"/>
      <c r="H152" s="705"/>
      <c r="I152" s="705"/>
      <c r="J152" s="705"/>
      <c r="K152" s="705"/>
      <c r="L152" s="705"/>
      <c r="M152" s="404"/>
    </row>
    <row r="153" spans="1:13" ht="15">
      <c r="A153" s="402"/>
      <c r="B153" s="405">
        <v>20</v>
      </c>
      <c r="C153" s="801" t="s">
        <v>432</v>
      </c>
      <c r="D153" s="801"/>
      <c r="E153" s="801"/>
      <c r="F153" s="801"/>
      <c r="G153" s="801"/>
      <c r="H153" s="801"/>
      <c r="I153" s="705"/>
      <c r="J153" s="705"/>
      <c r="K153" s="705"/>
      <c r="L153" s="705"/>
      <c r="M153" s="404"/>
    </row>
    <row r="154" spans="1:13" ht="15" customHeight="1">
      <c r="A154" s="402"/>
      <c r="B154" s="406"/>
      <c r="C154" s="802" t="s">
        <v>433</v>
      </c>
      <c r="D154" s="802"/>
      <c r="E154" s="802"/>
      <c r="F154" s="802"/>
      <c r="G154" s="802"/>
      <c r="H154" s="802"/>
      <c r="I154" s="802"/>
      <c r="J154" s="802"/>
      <c r="K154" s="802"/>
      <c r="L154" s="802"/>
      <c r="M154" s="404"/>
    </row>
    <row r="155" spans="1:13" ht="15.75" thickBot="1">
      <c r="A155" s="408"/>
      <c r="B155" s="409"/>
      <c r="C155" s="409"/>
      <c r="D155" s="409"/>
      <c r="E155" s="409"/>
      <c r="F155" s="409"/>
      <c r="G155" s="409"/>
      <c r="H155" s="409"/>
      <c r="I155" s="409"/>
      <c r="J155" s="409"/>
      <c r="K155" s="409"/>
      <c r="L155" s="409"/>
      <c r="M155" s="410"/>
    </row>
    <row r="156" ht="15">
      <c r="B156" s="411"/>
    </row>
  </sheetData>
  <sheetProtection/>
  <mergeCells count="73">
    <mergeCell ref="C92:H92"/>
    <mergeCell ref="C90:L90"/>
    <mergeCell ref="C113:L113"/>
    <mergeCell ref="C88:H88"/>
    <mergeCell ref="C98:H98"/>
    <mergeCell ref="C127:L127"/>
    <mergeCell ref="C111:H111"/>
    <mergeCell ref="C103:H103"/>
    <mergeCell ref="C89:L89"/>
    <mergeCell ref="C93:L93"/>
    <mergeCell ref="C80:L80"/>
    <mergeCell ref="C82:L82"/>
    <mergeCell ref="C62:L62"/>
    <mergeCell ref="C68:L68"/>
    <mergeCell ref="C69:L69"/>
    <mergeCell ref="C52:L52"/>
    <mergeCell ref="C58:L58"/>
    <mergeCell ref="C55:L55"/>
    <mergeCell ref="C59:L59"/>
    <mergeCell ref="C51:L51"/>
    <mergeCell ref="C130:L130"/>
    <mergeCell ref="C132:H132"/>
    <mergeCell ref="C71:L71"/>
    <mergeCell ref="C72:L72"/>
    <mergeCell ref="C76:L76"/>
    <mergeCell ref="C78:L78"/>
    <mergeCell ref="B86:L86"/>
    <mergeCell ref="C126:H126"/>
    <mergeCell ref="D101:L101"/>
    <mergeCell ref="C34:L34"/>
    <mergeCell ref="C36:L36"/>
    <mergeCell ref="C38:L38"/>
    <mergeCell ref="C42:L42"/>
    <mergeCell ref="C49:L49"/>
    <mergeCell ref="C30:L30"/>
    <mergeCell ref="C16:L16"/>
    <mergeCell ref="C18:L18"/>
    <mergeCell ref="C19:I19"/>
    <mergeCell ref="C23:L24"/>
    <mergeCell ref="C27:L28"/>
    <mergeCell ref="C20:L20"/>
    <mergeCell ref="C22:L22"/>
    <mergeCell ref="C26:L26"/>
    <mergeCell ref="B2:L2"/>
    <mergeCell ref="C4:L4"/>
    <mergeCell ref="C6:L6"/>
    <mergeCell ref="C11:L11"/>
    <mergeCell ref="C12:L12"/>
    <mergeCell ref="C14:I14"/>
    <mergeCell ref="C5:L5"/>
    <mergeCell ref="C133:L133"/>
    <mergeCell ref="C115:H115"/>
    <mergeCell ref="C123:H123"/>
    <mergeCell ref="C129:H129"/>
    <mergeCell ref="C95:H95"/>
    <mergeCell ref="C118:H118"/>
    <mergeCell ref="C108:H108"/>
    <mergeCell ref="C119:L119"/>
    <mergeCell ref="C124:L124"/>
    <mergeCell ref="C135:H135"/>
    <mergeCell ref="C136:L136"/>
    <mergeCell ref="C138:H138"/>
    <mergeCell ref="C139:L139"/>
    <mergeCell ref="C141:H141"/>
    <mergeCell ref="C142:L142"/>
    <mergeCell ref="C153:H153"/>
    <mergeCell ref="C154:L154"/>
    <mergeCell ref="C144:H144"/>
    <mergeCell ref="C145:L145"/>
    <mergeCell ref="C147:H147"/>
    <mergeCell ref="C148:L148"/>
    <mergeCell ref="C150:H150"/>
    <mergeCell ref="C151:L151"/>
  </mergeCells>
  <printOptions/>
  <pageMargins left="0.7086614173228347" right="0.7086614173228347" top="0.7480314960629921" bottom="0.7480314960629921" header="0.31496062992125984" footer="0.31496062992125984"/>
  <pageSetup horizontalDpi="300" verticalDpi="300" orientation="landscape" paperSize="9" scale="75" r:id="rId2"/>
  <drawing r:id="rId1"/>
</worksheet>
</file>

<file path=xl/worksheets/sheet4.xml><?xml version="1.0" encoding="utf-8"?>
<worksheet xmlns="http://schemas.openxmlformats.org/spreadsheetml/2006/main" xmlns:r="http://schemas.openxmlformats.org/officeDocument/2006/relationships">
  <sheetPr codeName="Feuil16">
    <tabColor rgb="FF92D050"/>
  </sheetPr>
  <dimension ref="A1:IV48"/>
  <sheetViews>
    <sheetView showGridLines="0" zoomScale="80" zoomScaleNormal="80" zoomScalePageLayoutView="0" workbookViewId="0" topLeftCell="A1">
      <selection activeCell="A1" sqref="A1"/>
    </sheetView>
  </sheetViews>
  <sheetFormatPr defaultColWidth="11.421875" defaultRowHeight="15"/>
  <cols>
    <col min="1" max="1" width="31.140625" style="768" customWidth="1"/>
    <col min="2" max="2" width="24.8515625" style="768" bestFit="1" customWidth="1"/>
    <col min="3" max="3" width="24.421875" style="768" customWidth="1"/>
    <col min="4" max="4" width="33.7109375" style="768" customWidth="1"/>
    <col min="5" max="5" width="92.421875" style="768" customWidth="1"/>
    <col min="6" max="6" width="6.421875" style="768" customWidth="1"/>
    <col min="7" max="7" width="4.28125" style="411" customWidth="1"/>
    <col min="8" max="9" width="26.421875" style="411" customWidth="1"/>
    <col min="10" max="10" width="11.28125" style="411" customWidth="1"/>
    <col min="11" max="11" width="16.00390625" style="411" customWidth="1"/>
    <col min="12" max="50" width="16.00390625" style="706" customWidth="1"/>
    <col min="51" max="224" width="16.00390625" style="707" customWidth="1"/>
    <col min="225" max="16384" width="11.421875" style="707" customWidth="1"/>
  </cols>
  <sheetData>
    <row r="1" spans="1:19" ht="15.75">
      <c r="A1" s="772" t="s">
        <v>480</v>
      </c>
      <c r="B1" s="773"/>
      <c r="C1" s="773"/>
      <c r="D1" s="773"/>
      <c r="E1" s="773"/>
      <c r="F1" s="777"/>
      <c r="G1" s="774"/>
      <c r="H1" s="774"/>
      <c r="I1" s="774"/>
      <c r="J1" s="775"/>
      <c r="K1" s="775"/>
      <c r="L1" s="776"/>
      <c r="M1" s="776"/>
      <c r="N1" s="776"/>
      <c r="O1" s="776"/>
      <c r="P1" s="776"/>
      <c r="Q1" s="776"/>
      <c r="R1" s="776"/>
      <c r="S1" s="776"/>
    </row>
    <row r="2" spans="1:182" ht="38.25" customHeight="1">
      <c r="A2" s="832" t="s">
        <v>434</v>
      </c>
      <c r="B2" s="833"/>
      <c r="C2" s="833"/>
      <c r="D2" s="833"/>
      <c r="E2" s="833"/>
      <c r="F2" s="708"/>
      <c r="H2" s="834" t="s">
        <v>435</v>
      </c>
      <c r="I2" s="834"/>
      <c r="J2" s="709"/>
      <c r="K2" s="835"/>
      <c r="L2" s="835"/>
      <c r="M2" s="835"/>
      <c r="N2" s="835"/>
      <c r="O2" s="710"/>
      <c r="P2" s="710"/>
      <c r="Q2" s="710"/>
      <c r="R2" s="710"/>
      <c r="S2" s="710"/>
      <c r="T2" s="710"/>
      <c r="U2" s="710"/>
      <c r="V2" s="710"/>
      <c r="W2" s="710"/>
      <c r="X2" s="710"/>
      <c r="Y2" s="710"/>
      <c r="Z2" s="710"/>
      <c r="AA2" s="710"/>
      <c r="AB2" s="710"/>
      <c r="AC2" s="710"/>
      <c r="AD2" s="710"/>
      <c r="AE2" s="710"/>
      <c r="AF2" s="710"/>
      <c r="AG2" s="710"/>
      <c r="AH2" s="710"/>
      <c r="AI2" s="710"/>
      <c r="AJ2" s="710"/>
      <c r="AK2" s="710"/>
      <c r="AL2" s="710"/>
      <c r="AM2" s="710"/>
      <c r="AN2" s="710"/>
      <c r="AO2" s="710"/>
      <c r="AP2" s="710"/>
      <c r="AQ2" s="710"/>
      <c r="AR2" s="710"/>
      <c r="AS2" s="710"/>
      <c r="AT2" s="710"/>
      <c r="AU2" s="710"/>
      <c r="AV2" s="710"/>
      <c r="AW2" s="710"/>
      <c r="AX2" s="710"/>
      <c r="AY2" s="710"/>
      <c r="AZ2" s="710"/>
      <c r="BA2" s="710"/>
      <c r="BB2" s="710"/>
      <c r="BC2" s="710"/>
      <c r="BD2" s="710"/>
      <c r="BE2" s="710"/>
      <c r="BF2" s="710"/>
      <c r="BG2" s="710"/>
      <c r="BH2" s="710"/>
      <c r="BI2" s="710"/>
      <c r="BJ2" s="710"/>
      <c r="BK2" s="710"/>
      <c r="BL2" s="710"/>
      <c r="BM2" s="710"/>
      <c r="BN2" s="710"/>
      <c r="BO2" s="710"/>
      <c r="BP2" s="710"/>
      <c r="BQ2" s="710"/>
      <c r="BR2" s="710"/>
      <c r="BS2" s="710"/>
      <c r="BT2" s="710"/>
      <c r="BU2" s="710"/>
      <c r="BV2" s="710"/>
      <c r="BW2" s="710"/>
      <c r="BX2" s="710"/>
      <c r="BY2" s="710"/>
      <c r="BZ2" s="710"/>
      <c r="CA2" s="710"/>
      <c r="CB2" s="710"/>
      <c r="CC2" s="710"/>
      <c r="CD2" s="710"/>
      <c r="CE2" s="710"/>
      <c r="CF2" s="710"/>
      <c r="CG2" s="710"/>
      <c r="CH2" s="710"/>
      <c r="CI2" s="710"/>
      <c r="CJ2" s="710"/>
      <c r="CK2" s="710"/>
      <c r="CL2" s="710"/>
      <c r="CM2" s="710"/>
      <c r="CN2" s="710"/>
      <c r="CO2" s="710"/>
      <c r="CP2" s="710"/>
      <c r="CQ2" s="710"/>
      <c r="CR2" s="710"/>
      <c r="CS2" s="710"/>
      <c r="CT2" s="710"/>
      <c r="CU2" s="710"/>
      <c r="CV2" s="710"/>
      <c r="CW2" s="710"/>
      <c r="CX2" s="710"/>
      <c r="CY2" s="710"/>
      <c r="CZ2" s="710"/>
      <c r="DA2" s="710"/>
      <c r="DB2" s="710"/>
      <c r="DC2" s="710"/>
      <c r="DD2" s="710"/>
      <c r="DE2" s="710"/>
      <c r="DF2" s="710"/>
      <c r="DG2" s="710"/>
      <c r="DH2" s="710"/>
      <c r="DI2" s="710"/>
      <c r="DJ2" s="710"/>
      <c r="DK2" s="710"/>
      <c r="DL2" s="710"/>
      <c r="DM2" s="710"/>
      <c r="DN2" s="710"/>
      <c r="DO2" s="710"/>
      <c r="DP2" s="710"/>
      <c r="DQ2" s="710"/>
      <c r="DR2" s="710"/>
      <c r="DS2" s="710"/>
      <c r="DT2" s="710"/>
      <c r="DU2" s="710"/>
      <c r="DV2" s="710"/>
      <c r="DW2" s="710"/>
      <c r="DX2" s="710"/>
      <c r="DY2" s="710"/>
      <c r="DZ2" s="710"/>
      <c r="EA2" s="710"/>
      <c r="EB2" s="710"/>
      <c r="EC2" s="710"/>
      <c r="ED2" s="710"/>
      <c r="EE2" s="710"/>
      <c r="EF2" s="710"/>
      <c r="EG2" s="710"/>
      <c r="EH2" s="710"/>
      <c r="EI2" s="710"/>
      <c r="EJ2" s="710"/>
      <c r="EK2" s="710"/>
      <c r="EL2" s="710"/>
      <c r="EM2" s="710"/>
      <c r="EN2" s="710"/>
      <c r="EO2" s="710"/>
      <c r="EP2" s="710"/>
      <c r="EQ2" s="710"/>
      <c r="ER2" s="710"/>
      <c r="ES2" s="710"/>
      <c r="ET2" s="710"/>
      <c r="EU2" s="710"/>
      <c r="EV2" s="710"/>
      <c r="EW2" s="710"/>
      <c r="EX2" s="710"/>
      <c r="EY2" s="710"/>
      <c r="EZ2" s="710"/>
      <c r="FA2" s="710"/>
      <c r="FB2" s="710"/>
      <c r="FC2" s="710"/>
      <c r="FD2" s="710"/>
      <c r="FE2" s="710"/>
      <c r="FF2" s="710"/>
      <c r="FG2" s="710"/>
      <c r="FH2" s="710"/>
      <c r="FI2" s="710"/>
      <c r="FJ2" s="710"/>
      <c r="FK2" s="710"/>
      <c r="FL2" s="710"/>
      <c r="FM2" s="710"/>
      <c r="FN2" s="710"/>
      <c r="FO2" s="710"/>
      <c r="FP2" s="710"/>
      <c r="FQ2" s="710"/>
      <c r="FR2" s="710"/>
      <c r="FS2" s="710"/>
      <c r="FT2" s="710"/>
      <c r="FU2" s="710"/>
      <c r="FV2" s="710"/>
      <c r="FW2" s="710"/>
      <c r="FX2" s="710"/>
      <c r="FY2" s="710"/>
      <c r="FZ2" s="710"/>
    </row>
    <row r="3" spans="1:182" ht="14.25">
      <c r="A3" s="711"/>
      <c r="B3" s="85"/>
      <c r="C3" s="85"/>
      <c r="D3" s="85"/>
      <c r="E3" s="85"/>
      <c r="F3" s="427"/>
      <c r="K3" s="835"/>
      <c r="L3" s="835"/>
      <c r="M3" s="835"/>
      <c r="N3" s="835"/>
      <c r="AY3" s="706"/>
      <c r="AZ3" s="706"/>
      <c r="BA3" s="706"/>
      <c r="BB3" s="706"/>
      <c r="BC3" s="706"/>
      <c r="BD3" s="706"/>
      <c r="BE3" s="706"/>
      <c r="BF3" s="706"/>
      <c r="BG3" s="706"/>
      <c r="BH3" s="706"/>
      <c r="BI3" s="706"/>
      <c r="BJ3" s="706"/>
      <c r="BK3" s="706"/>
      <c r="BL3" s="706"/>
      <c r="BM3" s="706"/>
      <c r="BN3" s="706"/>
      <c r="BO3" s="706"/>
      <c r="BP3" s="706"/>
      <c r="BQ3" s="706"/>
      <c r="BR3" s="706"/>
      <c r="BS3" s="706"/>
      <c r="BT3" s="706"/>
      <c r="BU3" s="706"/>
      <c r="BV3" s="706"/>
      <c r="BW3" s="706"/>
      <c r="BX3" s="706"/>
      <c r="BY3" s="706"/>
      <c r="BZ3" s="706"/>
      <c r="CA3" s="706"/>
      <c r="CB3" s="706"/>
      <c r="CC3" s="706"/>
      <c r="CD3" s="706"/>
      <c r="CE3" s="706"/>
      <c r="CF3" s="706"/>
      <c r="CG3" s="706"/>
      <c r="CH3" s="706"/>
      <c r="CI3" s="706"/>
      <c r="CJ3" s="706"/>
      <c r="CK3" s="706"/>
      <c r="CL3" s="706"/>
      <c r="CM3" s="706"/>
      <c r="CN3" s="706"/>
      <c r="CO3" s="706"/>
      <c r="CP3" s="706"/>
      <c r="CQ3" s="706"/>
      <c r="CR3" s="706"/>
      <c r="CS3" s="706"/>
      <c r="CT3" s="706"/>
      <c r="CU3" s="706"/>
      <c r="CV3" s="706"/>
      <c r="CW3" s="706"/>
      <c r="CX3" s="706"/>
      <c r="CY3" s="706"/>
      <c r="CZ3" s="706"/>
      <c r="DA3" s="706"/>
      <c r="DB3" s="706"/>
      <c r="DC3" s="706"/>
      <c r="DD3" s="706"/>
      <c r="DE3" s="706"/>
      <c r="DF3" s="706"/>
      <c r="DG3" s="706"/>
      <c r="DH3" s="706"/>
      <c r="DI3" s="706"/>
      <c r="DJ3" s="706"/>
      <c r="DK3" s="706"/>
      <c r="DL3" s="706"/>
      <c r="DM3" s="706"/>
      <c r="DN3" s="706"/>
      <c r="DO3" s="706"/>
      <c r="DP3" s="706"/>
      <c r="DQ3" s="706"/>
      <c r="DR3" s="706"/>
      <c r="DS3" s="706"/>
      <c r="DT3" s="706"/>
      <c r="DU3" s="706"/>
      <c r="DV3" s="706"/>
      <c r="DW3" s="706"/>
      <c r="DX3" s="706"/>
      <c r="DY3" s="706"/>
      <c r="DZ3" s="706"/>
      <c r="EA3" s="706"/>
      <c r="EB3" s="706"/>
      <c r="EC3" s="706"/>
      <c r="ED3" s="706"/>
      <c r="EE3" s="706"/>
      <c r="EF3" s="706"/>
      <c r="EG3" s="706"/>
      <c r="EH3" s="706"/>
      <c r="EI3" s="706"/>
      <c r="EJ3" s="706"/>
      <c r="EK3" s="706"/>
      <c r="EL3" s="706"/>
      <c r="EM3" s="706"/>
      <c r="EN3" s="706"/>
      <c r="EO3" s="706"/>
      <c r="EP3" s="706"/>
      <c r="EQ3" s="706"/>
      <c r="ER3" s="706"/>
      <c r="ES3" s="706"/>
      <c r="ET3" s="706"/>
      <c r="EU3" s="706"/>
      <c r="EV3" s="706"/>
      <c r="EW3" s="706"/>
      <c r="EX3" s="706"/>
      <c r="EY3" s="706"/>
      <c r="EZ3" s="706"/>
      <c r="FA3" s="706"/>
      <c r="FB3" s="706"/>
      <c r="FC3" s="706"/>
      <c r="FD3" s="706"/>
      <c r="FE3" s="706"/>
      <c r="FF3" s="706"/>
      <c r="FG3" s="706"/>
      <c r="FH3" s="706"/>
      <c r="FI3" s="706"/>
      <c r="FJ3" s="706"/>
      <c r="FK3" s="706"/>
      <c r="FL3" s="706"/>
      <c r="FM3" s="706"/>
      <c r="FN3" s="706"/>
      <c r="FO3" s="706"/>
      <c r="FP3" s="706"/>
      <c r="FQ3" s="706"/>
      <c r="FR3" s="706"/>
      <c r="FS3" s="706"/>
      <c r="FT3" s="706"/>
      <c r="FU3" s="706"/>
      <c r="FV3" s="706"/>
      <c r="FW3" s="706"/>
      <c r="FX3" s="706"/>
      <c r="FY3" s="706"/>
      <c r="FZ3" s="706"/>
    </row>
    <row r="4" spans="1:182" ht="15" thickBot="1">
      <c r="A4" s="711"/>
      <c r="B4" s="85"/>
      <c r="C4" s="85"/>
      <c r="D4" s="85"/>
      <c r="E4" s="85"/>
      <c r="F4" s="427"/>
      <c r="G4" s="709"/>
      <c r="H4" s="709"/>
      <c r="I4" s="709"/>
      <c r="J4" s="709"/>
      <c r="AY4" s="706"/>
      <c r="AZ4" s="706"/>
      <c r="BA4" s="706"/>
      <c r="BB4" s="706"/>
      <c r="BC4" s="706"/>
      <c r="BD4" s="706"/>
      <c r="BE4" s="706"/>
      <c r="BF4" s="706"/>
      <c r="BG4" s="706"/>
      <c r="BH4" s="706"/>
      <c r="BI4" s="706"/>
      <c r="BJ4" s="706"/>
      <c r="BK4" s="706"/>
      <c r="BL4" s="706"/>
      <c r="BM4" s="706"/>
      <c r="BN4" s="706"/>
      <c r="BO4" s="706"/>
      <c r="BP4" s="706"/>
      <c r="BQ4" s="706"/>
      <c r="BR4" s="706"/>
      <c r="BS4" s="706"/>
      <c r="BT4" s="706"/>
      <c r="BU4" s="706"/>
      <c r="BV4" s="706"/>
      <c r="BW4" s="706"/>
      <c r="BX4" s="706"/>
      <c r="BY4" s="706"/>
      <c r="BZ4" s="706"/>
      <c r="CA4" s="706"/>
      <c r="CB4" s="706"/>
      <c r="CC4" s="706"/>
      <c r="CD4" s="706"/>
      <c r="CE4" s="706"/>
      <c r="CF4" s="706"/>
      <c r="CG4" s="706"/>
      <c r="CH4" s="706"/>
      <c r="CI4" s="706"/>
      <c r="CJ4" s="706"/>
      <c r="CK4" s="706"/>
      <c r="CL4" s="706"/>
      <c r="CM4" s="706"/>
      <c r="CN4" s="706"/>
      <c r="CO4" s="706"/>
      <c r="CP4" s="706"/>
      <c r="CQ4" s="706"/>
      <c r="CR4" s="706"/>
      <c r="CS4" s="706"/>
      <c r="CT4" s="706"/>
      <c r="CU4" s="706"/>
      <c r="CV4" s="706"/>
      <c r="CW4" s="706"/>
      <c r="CX4" s="706"/>
      <c r="CY4" s="706"/>
      <c r="CZ4" s="706"/>
      <c r="DA4" s="706"/>
      <c r="DB4" s="706"/>
      <c r="DC4" s="706"/>
      <c r="DD4" s="706"/>
      <c r="DE4" s="706"/>
      <c r="DF4" s="706"/>
      <c r="DG4" s="706"/>
      <c r="DH4" s="706"/>
      <c r="DI4" s="706"/>
      <c r="DJ4" s="706"/>
      <c r="DK4" s="706"/>
      <c r="DL4" s="706"/>
      <c r="DM4" s="706"/>
      <c r="DN4" s="706"/>
      <c r="DO4" s="706"/>
      <c r="DP4" s="706"/>
      <c r="DQ4" s="706"/>
      <c r="DR4" s="706"/>
      <c r="DS4" s="706"/>
      <c r="DT4" s="706"/>
      <c r="DU4" s="706"/>
      <c r="DV4" s="706"/>
      <c r="DW4" s="706"/>
      <c r="DX4" s="706"/>
      <c r="DY4" s="706"/>
      <c r="DZ4" s="706"/>
      <c r="EA4" s="706"/>
      <c r="EB4" s="706"/>
      <c r="EC4" s="706"/>
      <c r="ED4" s="706"/>
      <c r="EE4" s="706"/>
      <c r="EF4" s="706"/>
      <c r="EG4" s="706"/>
      <c r="EH4" s="706"/>
      <c r="EI4" s="706"/>
      <c r="EJ4" s="706"/>
      <c r="EK4" s="706"/>
      <c r="EL4" s="706"/>
      <c r="EM4" s="706"/>
      <c r="EN4" s="706"/>
      <c r="EO4" s="706"/>
      <c r="EP4" s="706"/>
      <c r="EQ4" s="706"/>
      <c r="ER4" s="706"/>
      <c r="ES4" s="706"/>
      <c r="ET4" s="706"/>
      <c r="EU4" s="706"/>
      <c r="EV4" s="706"/>
      <c r="EW4" s="706"/>
      <c r="EX4" s="706"/>
      <c r="EY4" s="706"/>
      <c r="EZ4" s="706"/>
      <c r="FA4" s="706"/>
      <c r="FB4" s="706"/>
      <c r="FC4" s="706"/>
      <c r="FD4" s="706"/>
      <c r="FE4" s="706"/>
      <c r="FF4" s="706"/>
      <c r="FG4" s="706"/>
      <c r="FH4" s="706"/>
      <c r="FI4" s="706"/>
      <c r="FJ4" s="706"/>
      <c r="FK4" s="706"/>
      <c r="FL4" s="706"/>
      <c r="FM4" s="706"/>
      <c r="FN4" s="706"/>
      <c r="FO4" s="706"/>
      <c r="FP4" s="706"/>
      <c r="FQ4" s="706"/>
      <c r="FR4" s="706"/>
      <c r="FS4" s="706"/>
      <c r="FT4" s="706"/>
      <c r="FU4" s="706"/>
      <c r="FV4" s="706"/>
      <c r="FW4" s="706"/>
      <c r="FX4" s="706"/>
      <c r="FY4" s="706"/>
      <c r="FZ4" s="706"/>
    </row>
    <row r="5" spans="1:50" s="717" customFormat="1" ht="15" thickBot="1">
      <c r="A5" s="712" t="s">
        <v>436</v>
      </c>
      <c r="B5" s="713" t="s">
        <v>437</v>
      </c>
      <c r="C5" s="713" t="s">
        <v>438</v>
      </c>
      <c r="D5" s="713" t="s">
        <v>439</v>
      </c>
      <c r="E5" s="714" t="s">
        <v>440</v>
      </c>
      <c r="F5" s="427"/>
      <c r="G5" s="709"/>
      <c r="H5" s="715"/>
      <c r="I5" s="715">
        <v>4</v>
      </c>
      <c r="J5" s="715"/>
      <c r="K5" s="411"/>
      <c r="L5" s="716"/>
      <c r="M5" s="716"/>
      <c r="N5" s="716"/>
      <c r="O5" s="716"/>
      <c r="P5" s="716"/>
      <c r="Q5" s="716"/>
      <c r="R5" s="716"/>
      <c r="S5" s="716"/>
      <c r="T5" s="716"/>
      <c r="U5" s="716"/>
      <c r="V5" s="716"/>
      <c r="W5" s="716"/>
      <c r="X5" s="716"/>
      <c r="Y5" s="716"/>
      <c r="Z5" s="716"/>
      <c r="AA5" s="716"/>
      <c r="AB5" s="716"/>
      <c r="AC5" s="716"/>
      <c r="AD5" s="716"/>
      <c r="AE5" s="716"/>
      <c r="AF5" s="716"/>
      <c r="AG5" s="716"/>
      <c r="AH5" s="716"/>
      <c r="AI5" s="716"/>
      <c r="AJ5" s="716"/>
      <c r="AK5" s="716"/>
      <c r="AL5" s="716"/>
      <c r="AM5" s="716"/>
      <c r="AN5" s="716"/>
      <c r="AO5" s="716"/>
      <c r="AP5" s="716"/>
      <c r="AQ5" s="716"/>
      <c r="AR5" s="716"/>
      <c r="AS5" s="716"/>
      <c r="AT5" s="716"/>
      <c r="AU5" s="716"/>
      <c r="AV5" s="716"/>
      <c r="AW5" s="716"/>
      <c r="AX5" s="716"/>
    </row>
    <row r="6" spans="1:6" ht="51">
      <c r="A6" s="718" t="s">
        <v>441</v>
      </c>
      <c r="B6" s="719" t="s">
        <v>442</v>
      </c>
      <c r="C6" s="720" t="str">
        <f>'Page de garde'!$A$1</f>
        <v>#ERRDNH-2021-01#</v>
      </c>
      <c r="D6" s="769">
        <f>IF(CRERNHIDEN___ANNEEREF___ANN0\_________="","",IF(AND(C6="#ERRDNH-2021-01#",CRERNHIDEN___ANNEEREF___ANN0\_________=2022)=TRUE,"OK","A priori, vous utilisez une version qui n'est plus en vigueur. Veuillez vous référer à l'adresse de téléchargement des cadres rappelée ci-contre."))</f>
      </c>
      <c r="E6" s="721" t="s">
        <v>443</v>
      </c>
      <c r="F6" s="427"/>
    </row>
    <row r="7" spans="1:11" ht="90" thickBot="1">
      <c r="A7" s="722" t="s">
        <v>444</v>
      </c>
      <c r="B7" s="723" t="s">
        <v>442</v>
      </c>
      <c r="C7" s="724" t="s">
        <v>445</v>
      </c>
      <c r="D7" s="770"/>
      <c r="E7" s="725" t="s">
        <v>476</v>
      </c>
      <c r="F7" s="427"/>
      <c r="J7" s="726">
        <v>4</v>
      </c>
      <c r="K7" s="726">
        <v>4</v>
      </c>
    </row>
    <row r="8" spans="1:11" ht="34.5" customHeight="1">
      <c r="A8" s="727" t="s">
        <v>446</v>
      </c>
      <c r="B8" s="723" t="s">
        <v>442</v>
      </c>
      <c r="C8" s="728" t="s">
        <v>447</v>
      </c>
      <c r="D8" s="771"/>
      <c r="E8" s="725" t="s">
        <v>448</v>
      </c>
      <c r="F8" s="427"/>
      <c r="H8" s="778" t="s">
        <v>449</v>
      </c>
      <c r="I8" s="729"/>
      <c r="J8" s="729"/>
      <c r="K8" s="730">
        <f>$J$7-1</f>
        <v>3</v>
      </c>
    </row>
    <row r="9" spans="1:230" s="735" customFormat="1" ht="34.5" customHeight="1">
      <c r="A9" s="722" t="s">
        <v>450</v>
      </c>
      <c r="B9" s="731" t="s">
        <v>451</v>
      </c>
      <c r="C9" s="732">
        <f>'Page de garde'!$D$10</f>
        <v>0</v>
      </c>
      <c r="D9" s="728" t="str">
        <f>IF(OR(C9=Liste!$A$3,C9=Liste!$A$4),"OK",IF(C9=0,"Non saisi","Incohérence"))</f>
        <v>Non saisi</v>
      </c>
      <c r="E9" s="725" t="s">
        <v>477</v>
      </c>
      <c r="F9" s="427"/>
      <c r="G9" s="411"/>
      <c r="H9" s="733" t="s">
        <v>452</v>
      </c>
      <c r="I9" s="734"/>
      <c r="J9" s="785"/>
      <c r="K9" s="786">
        <f>IF(VLOOKUP("Conso",Conso!$B$1:$IV$1,K8,FALSE)="","",VLOOKUP("Conso",Conso!$B$1:$IV$1,K8,FALSE))</f>
      </c>
      <c r="L9" s="792"/>
      <c r="M9" s="792"/>
      <c r="N9" s="792"/>
      <c r="O9" s="792"/>
      <c r="P9" s="792"/>
      <c r="Q9" s="792"/>
      <c r="R9" s="792"/>
      <c r="S9" s="792"/>
      <c r="T9" s="792"/>
      <c r="U9" s="792"/>
      <c r="V9" s="792"/>
      <c r="W9" s="792"/>
      <c r="X9" s="792"/>
      <c r="Y9" s="792"/>
      <c r="Z9" s="792"/>
      <c r="AA9" s="792"/>
      <c r="AB9" s="792"/>
      <c r="AC9" s="792"/>
      <c r="AD9" s="792"/>
      <c r="AE9" s="792"/>
      <c r="AF9" s="792"/>
      <c r="AG9" s="792"/>
      <c r="AH9" s="792"/>
      <c r="AI9" s="792"/>
      <c r="AJ9" s="792"/>
      <c r="AK9" s="792"/>
      <c r="AL9" s="792"/>
      <c r="AM9" s="792"/>
      <c r="AN9" s="792"/>
      <c r="AO9" s="792"/>
      <c r="AP9" s="792"/>
      <c r="AQ9" s="792"/>
      <c r="AR9" s="792"/>
      <c r="AS9" s="792"/>
      <c r="AT9" s="792"/>
      <c r="AU9" s="792"/>
      <c r="AV9" s="792"/>
      <c r="AW9" s="792"/>
      <c r="AX9" s="792"/>
      <c r="AY9" s="793"/>
      <c r="AZ9" s="793"/>
      <c r="BA9" s="793"/>
      <c r="BB9" s="793"/>
      <c r="BC9" s="793"/>
      <c r="BD9" s="793"/>
      <c r="BE9" s="793"/>
      <c r="BF9" s="793"/>
      <c r="BG9" s="793"/>
      <c r="BH9" s="793"/>
      <c r="BI9" s="793"/>
      <c r="BJ9" s="793"/>
      <c r="BK9" s="793"/>
      <c r="BL9" s="793"/>
      <c r="BM9" s="793"/>
      <c r="BN9" s="793"/>
      <c r="BO9" s="793"/>
      <c r="BP9" s="793"/>
      <c r="BQ9" s="793"/>
      <c r="BR9" s="793"/>
      <c r="BS9" s="793"/>
      <c r="BT9" s="793"/>
      <c r="BU9" s="793"/>
      <c r="BV9" s="793"/>
      <c r="BW9" s="793"/>
      <c r="BX9" s="793"/>
      <c r="BY9" s="793"/>
      <c r="BZ9" s="793"/>
      <c r="CA9" s="793"/>
      <c r="CB9" s="793"/>
      <c r="CC9" s="793"/>
      <c r="CD9" s="793"/>
      <c r="CE9" s="793"/>
      <c r="CF9" s="793"/>
      <c r="CG9" s="793"/>
      <c r="CH9" s="793"/>
      <c r="CI9" s="793"/>
      <c r="CJ9" s="793"/>
      <c r="CK9" s="793"/>
      <c r="CL9" s="793"/>
      <c r="CM9" s="793"/>
      <c r="CN9" s="793"/>
      <c r="CO9" s="793"/>
      <c r="CP9" s="793"/>
      <c r="CQ9" s="793"/>
      <c r="CR9" s="793"/>
      <c r="CS9" s="793"/>
      <c r="CT9" s="793"/>
      <c r="CU9" s="793"/>
      <c r="CV9" s="793"/>
      <c r="CW9" s="793"/>
      <c r="CX9" s="793"/>
      <c r="CY9" s="793"/>
      <c r="CZ9" s="793"/>
      <c r="DA9" s="793"/>
      <c r="DB9" s="793"/>
      <c r="DC9" s="793"/>
      <c r="DD9" s="793"/>
      <c r="DE9" s="793"/>
      <c r="DF9" s="793"/>
      <c r="DG9" s="793"/>
      <c r="DH9" s="793"/>
      <c r="DI9" s="793"/>
      <c r="DJ9" s="793"/>
      <c r="DK9" s="793"/>
      <c r="DL9" s="793"/>
      <c r="DM9" s="793"/>
      <c r="DN9" s="793"/>
      <c r="DO9" s="793"/>
      <c r="DP9" s="793"/>
      <c r="DQ9" s="793"/>
      <c r="DR9" s="793"/>
      <c r="DS9" s="793"/>
      <c r="DT9" s="793"/>
      <c r="DU9" s="793"/>
      <c r="DV9" s="793"/>
      <c r="DW9" s="793"/>
      <c r="DX9" s="793"/>
      <c r="DY9" s="793"/>
      <c r="DZ9" s="793"/>
      <c r="EA9" s="793"/>
      <c r="EB9" s="793"/>
      <c r="EC9" s="793"/>
      <c r="ED9" s="793"/>
      <c r="EE9" s="793"/>
      <c r="EF9" s="793"/>
      <c r="EG9" s="793"/>
      <c r="EH9" s="793"/>
      <c r="EI9" s="793"/>
      <c r="EJ9" s="793"/>
      <c r="EK9" s="793"/>
      <c r="EL9" s="793"/>
      <c r="EM9" s="793"/>
      <c r="EN9" s="793"/>
      <c r="EO9" s="793"/>
      <c r="EP9" s="793"/>
      <c r="EQ9" s="793"/>
      <c r="ER9" s="793"/>
      <c r="ES9" s="793"/>
      <c r="ET9" s="793"/>
      <c r="EU9" s="793"/>
      <c r="EV9" s="793"/>
      <c r="EW9" s="793"/>
      <c r="EX9" s="793"/>
      <c r="EY9" s="793"/>
      <c r="EZ9" s="793"/>
      <c r="FA9" s="793"/>
      <c r="FB9" s="793"/>
      <c r="FC9" s="793"/>
      <c r="FD9" s="793"/>
      <c r="FE9" s="793"/>
      <c r="FF9" s="793"/>
      <c r="FG9" s="793"/>
      <c r="FH9" s="793"/>
      <c r="FI9" s="793"/>
      <c r="FJ9" s="793"/>
      <c r="FK9" s="793"/>
      <c r="FL9" s="793"/>
      <c r="FM9" s="793"/>
      <c r="FN9" s="793"/>
      <c r="FO9" s="793"/>
      <c r="FP9" s="793"/>
      <c r="FQ9" s="793"/>
      <c r="FR9" s="793"/>
      <c r="FS9" s="793"/>
      <c r="FT9" s="793"/>
      <c r="FU9" s="793"/>
      <c r="FV9" s="793"/>
      <c r="FW9" s="793"/>
      <c r="FX9" s="793"/>
      <c r="FY9" s="793"/>
      <c r="FZ9" s="793"/>
      <c r="GA9" s="793"/>
      <c r="GB9" s="793"/>
      <c r="GC9" s="793"/>
      <c r="GD9" s="793"/>
      <c r="GE9" s="793"/>
      <c r="GF9" s="793"/>
      <c r="GG9" s="793"/>
      <c r="GH9" s="793"/>
      <c r="GI9" s="793"/>
      <c r="GJ9" s="793"/>
      <c r="GK9" s="793"/>
      <c r="GL9" s="793"/>
      <c r="GM9" s="793"/>
      <c r="GN9" s="793"/>
      <c r="GO9" s="793"/>
      <c r="GP9" s="793"/>
      <c r="GQ9" s="793"/>
      <c r="GR9" s="793"/>
      <c r="GS9" s="793"/>
      <c r="GT9" s="793"/>
      <c r="GU9" s="793"/>
      <c r="GV9" s="793"/>
      <c r="GW9" s="793"/>
      <c r="GX9" s="793"/>
      <c r="GY9" s="793"/>
      <c r="GZ9" s="793"/>
      <c r="HA9" s="793"/>
      <c r="HB9" s="793"/>
      <c r="HC9" s="793"/>
      <c r="HD9" s="793"/>
      <c r="HE9" s="793"/>
      <c r="HF9" s="793"/>
      <c r="HG9" s="793"/>
      <c r="HH9" s="793"/>
      <c r="HI9" s="793"/>
      <c r="HJ9" s="793"/>
      <c r="HK9" s="793"/>
      <c r="HL9" s="793"/>
      <c r="HM9" s="793"/>
      <c r="HN9" s="793"/>
      <c r="HO9" s="793"/>
      <c r="HP9" s="793"/>
      <c r="HQ9" s="793"/>
      <c r="HR9" s="793"/>
      <c r="HS9" s="793"/>
      <c r="HT9" s="793"/>
      <c r="HU9" s="793"/>
      <c r="HV9" s="793"/>
    </row>
    <row r="10" spans="1:230" s="740" customFormat="1" ht="25.5" customHeight="1">
      <c r="A10" s="722" t="s">
        <v>349</v>
      </c>
      <c r="B10" s="731" t="s">
        <v>451</v>
      </c>
      <c r="C10" s="736">
        <f>'Page de garde'!$D$22</f>
        <v>0</v>
      </c>
      <c r="D10" s="728" t="str">
        <f>IF(C10=0/1/1900,"Non saisi","OK")</f>
        <v>Non saisi</v>
      </c>
      <c r="E10" s="737" t="s">
        <v>453</v>
      </c>
      <c r="F10" s="427"/>
      <c r="G10" s="411"/>
      <c r="H10" s="738" t="s">
        <v>454</v>
      </c>
      <c r="I10" s="734"/>
      <c r="J10" s="734"/>
      <c r="K10" s="739">
        <f>IF(LEFT(K9,2)&lt;&gt;"SF",VLOOKUP(K9,'Page de garde'!E27:I30,5,FALSE),VLOOKUP(K9,Id_CR_SF!B7:H9,7,FALSE))</f>
        <v>0</v>
      </c>
      <c r="L10" s="794"/>
      <c r="M10" s="794"/>
      <c r="N10" s="794"/>
      <c r="O10" s="794"/>
      <c r="P10" s="794"/>
      <c r="Q10" s="794"/>
      <c r="R10" s="794"/>
      <c r="S10" s="794"/>
      <c r="T10" s="794"/>
      <c r="U10" s="794"/>
      <c r="V10" s="794"/>
      <c r="W10" s="794"/>
      <c r="X10" s="794"/>
      <c r="Y10" s="794"/>
      <c r="Z10" s="794"/>
      <c r="AA10" s="794"/>
      <c r="AB10" s="794"/>
      <c r="AC10" s="794"/>
      <c r="AD10" s="794"/>
      <c r="AE10" s="794"/>
      <c r="AF10" s="794"/>
      <c r="AG10" s="794"/>
      <c r="AH10" s="794"/>
      <c r="AI10" s="794"/>
      <c r="AJ10" s="794"/>
      <c r="AK10" s="794"/>
      <c r="AL10" s="794"/>
      <c r="AM10" s="794"/>
      <c r="AN10" s="794"/>
      <c r="AO10" s="794"/>
      <c r="AP10" s="794"/>
      <c r="AQ10" s="794"/>
      <c r="AR10" s="794"/>
      <c r="AS10" s="794"/>
      <c r="AT10" s="794"/>
      <c r="AU10" s="794"/>
      <c r="AV10" s="794"/>
      <c r="AW10" s="794"/>
      <c r="AX10" s="794"/>
      <c r="AY10" s="795"/>
      <c r="AZ10" s="795"/>
      <c r="BA10" s="795"/>
      <c r="BB10" s="795"/>
      <c r="BC10" s="795"/>
      <c r="BD10" s="795"/>
      <c r="BE10" s="795"/>
      <c r="BF10" s="795"/>
      <c r="BG10" s="795"/>
      <c r="BH10" s="795"/>
      <c r="BI10" s="795"/>
      <c r="BJ10" s="795"/>
      <c r="BK10" s="795"/>
      <c r="BL10" s="795"/>
      <c r="BM10" s="795"/>
      <c r="BN10" s="795"/>
      <c r="BO10" s="795"/>
      <c r="BP10" s="795"/>
      <c r="BQ10" s="795"/>
      <c r="BR10" s="795"/>
      <c r="BS10" s="795"/>
      <c r="BT10" s="795"/>
      <c r="BU10" s="795"/>
      <c r="BV10" s="795"/>
      <c r="BW10" s="795"/>
      <c r="BX10" s="795"/>
      <c r="BY10" s="795"/>
      <c r="BZ10" s="795"/>
      <c r="CA10" s="795"/>
      <c r="CB10" s="795"/>
      <c r="CC10" s="795"/>
      <c r="CD10" s="795"/>
      <c r="CE10" s="795"/>
      <c r="CF10" s="795"/>
      <c r="CG10" s="795"/>
      <c r="CH10" s="795"/>
      <c r="CI10" s="795"/>
      <c r="CJ10" s="795"/>
      <c r="CK10" s="795"/>
      <c r="CL10" s="795"/>
      <c r="CM10" s="795"/>
      <c r="CN10" s="795"/>
      <c r="CO10" s="795"/>
      <c r="CP10" s="795"/>
      <c r="CQ10" s="795"/>
      <c r="CR10" s="795"/>
      <c r="CS10" s="795"/>
      <c r="CT10" s="795"/>
      <c r="CU10" s="795"/>
      <c r="CV10" s="795"/>
      <c r="CW10" s="795"/>
      <c r="CX10" s="795"/>
      <c r="CY10" s="795"/>
      <c r="CZ10" s="795"/>
      <c r="DA10" s="795"/>
      <c r="DB10" s="795"/>
      <c r="DC10" s="795"/>
      <c r="DD10" s="795"/>
      <c r="DE10" s="795"/>
      <c r="DF10" s="795"/>
      <c r="DG10" s="795"/>
      <c r="DH10" s="795"/>
      <c r="DI10" s="795"/>
      <c r="DJ10" s="795"/>
      <c r="DK10" s="795"/>
      <c r="DL10" s="795"/>
      <c r="DM10" s="795"/>
      <c r="DN10" s="795"/>
      <c r="DO10" s="795"/>
      <c r="DP10" s="795"/>
      <c r="DQ10" s="795"/>
      <c r="DR10" s="795"/>
      <c r="DS10" s="795"/>
      <c r="DT10" s="795"/>
      <c r="DU10" s="795"/>
      <c r="DV10" s="795"/>
      <c r="DW10" s="795"/>
      <c r="DX10" s="795"/>
      <c r="DY10" s="795"/>
      <c r="DZ10" s="795"/>
      <c r="EA10" s="795"/>
      <c r="EB10" s="795"/>
      <c r="EC10" s="795"/>
      <c r="ED10" s="795"/>
      <c r="EE10" s="795"/>
      <c r="EF10" s="795"/>
      <c r="EG10" s="795"/>
      <c r="EH10" s="795"/>
      <c r="EI10" s="795"/>
      <c r="EJ10" s="795"/>
      <c r="EK10" s="795"/>
      <c r="EL10" s="795"/>
      <c r="EM10" s="795"/>
      <c r="EN10" s="795"/>
      <c r="EO10" s="795"/>
      <c r="EP10" s="795"/>
      <c r="EQ10" s="795"/>
      <c r="ER10" s="795"/>
      <c r="ES10" s="795"/>
      <c r="ET10" s="795"/>
      <c r="EU10" s="795"/>
      <c r="EV10" s="795"/>
      <c r="EW10" s="795"/>
      <c r="EX10" s="795"/>
      <c r="EY10" s="795"/>
      <c r="EZ10" s="795"/>
      <c r="FA10" s="795"/>
      <c r="FB10" s="795"/>
      <c r="FC10" s="795"/>
      <c r="FD10" s="795"/>
      <c r="FE10" s="795"/>
      <c r="FF10" s="795"/>
      <c r="FG10" s="795"/>
      <c r="FH10" s="795"/>
      <c r="FI10" s="795"/>
      <c r="FJ10" s="795"/>
      <c r="FK10" s="795"/>
      <c r="FL10" s="795"/>
      <c r="FM10" s="795"/>
      <c r="FN10" s="795"/>
      <c r="FO10" s="795"/>
      <c r="FP10" s="795"/>
      <c r="FQ10" s="795"/>
      <c r="FR10" s="795"/>
      <c r="FS10" s="795"/>
      <c r="FT10" s="795"/>
      <c r="FU10" s="795"/>
      <c r="FV10" s="795"/>
      <c r="FW10" s="795"/>
      <c r="FX10" s="795"/>
      <c r="FY10" s="795"/>
      <c r="FZ10" s="795"/>
      <c r="GA10" s="795"/>
      <c r="GB10" s="795"/>
      <c r="GC10" s="795"/>
      <c r="GD10" s="795"/>
      <c r="GE10" s="795"/>
      <c r="GF10" s="795"/>
      <c r="GG10" s="795"/>
      <c r="GH10" s="795"/>
      <c r="GI10" s="795"/>
      <c r="GJ10" s="795"/>
      <c r="GK10" s="795"/>
      <c r="GL10" s="795"/>
      <c r="GM10" s="795"/>
      <c r="GN10" s="795"/>
      <c r="GO10" s="795"/>
      <c r="GP10" s="795"/>
      <c r="GQ10" s="795"/>
      <c r="GR10" s="795"/>
      <c r="GS10" s="795"/>
      <c r="GT10" s="795"/>
      <c r="GU10" s="795"/>
      <c r="GV10" s="795"/>
      <c r="GW10" s="795"/>
      <c r="GX10" s="795"/>
      <c r="GY10" s="795"/>
      <c r="GZ10" s="795"/>
      <c r="HA10" s="795"/>
      <c r="HB10" s="795"/>
      <c r="HC10" s="795"/>
      <c r="HD10" s="795"/>
      <c r="HE10" s="795"/>
      <c r="HF10" s="795"/>
      <c r="HG10" s="795"/>
      <c r="HH10" s="795"/>
      <c r="HI10" s="795"/>
      <c r="HJ10" s="795"/>
      <c r="HK10" s="795"/>
      <c r="HL10" s="795"/>
      <c r="HM10" s="795"/>
      <c r="HN10" s="795"/>
      <c r="HO10" s="795"/>
      <c r="HP10" s="795"/>
      <c r="HQ10" s="795"/>
      <c r="HR10" s="795"/>
      <c r="HS10" s="795"/>
      <c r="HT10" s="795"/>
      <c r="HU10" s="795"/>
      <c r="HV10" s="795"/>
    </row>
    <row r="11" spans="1:50" s="745" customFormat="1" ht="34.5" customHeight="1">
      <c r="A11" s="836" t="s">
        <v>83</v>
      </c>
      <c r="B11" s="731" t="s">
        <v>455</v>
      </c>
      <c r="C11" s="732">
        <f>MIN(K10:IV10)</f>
        <v>0</v>
      </c>
      <c r="D11" s="724" t="str">
        <f>IF(C11=0,"Au moins une des capacités est non saisie","OK")</f>
        <v>Au moins une des capacités est non saisie</v>
      </c>
      <c r="E11" s="725" t="s">
        <v>478</v>
      </c>
      <c r="F11" s="427"/>
      <c r="G11" s="741"/>
      <c r="H11" s="738" t="s">
        <v>491</v>
      </c>
      <c r="I11" s="742" t="s">
        <v>87</v>
      </c>
      <c r="J11" s="742"/>
      <c r="K11" s="743">
        <f>VLOOKUP("Groupe I : produits de la tarification",Conso!$46:$65,$J$7,FALSE)+VLOOKUP("Groupe II : autres produits relatifs à l'exploitation",Conso!$46:$65,$J$7,FALSE)+VLOOKUP("Groupe III : produits financiers, produits exceptionnels et produits non encaissables",Conso!$46:$65,$J$7,FALSE)</f>
        <v>0</v>
      </c>
      <c r="L11" s="744"/>
      <c r="M11" s="744"/>
      <c r="N11" s="744"/>
      <c r="O11" s="744"/>
      <c r="P11" s="744"/>
      <c r="Q11" s="744"/>
      <c r="R11" s="744"/>
      <c r="S11" s="744"/>
      <c r="T11" s="744"/>
      <c r="U11" s="744"/>
      <c r="V11" s="744"/>
      <c r="W11" s="744"/>
      <c r="X11" s="744"/>
      <c r="Y11" s="744"/>
      <c r="Z11" s="744"/>
      <c r="AA11" s="744"/>
      <c r="AB11" s="744"/>
      <c r="AC11" s="744"/>
      <c r="AD11" s="744"/>
      <c r="AE11" s="744"/>
      <c r="AF11" s="744"/>
      <c r="AG11" s="744"/>
      <c r="AH11" s="744"/>
      <c r="AI11" s="744"/>
      <c r="AJ11" s="744"/>
      <c r="AK11" s="744"/>
      <c r="AL11" s="744"/>
      <c r="AM11" s="744"/>
      <c r="AN11" s="744"/>
      <c r="AO11" s="744"/>
      <c r="AP11" s="744"/>
      <c r="AQ11" s="744"/>
      <c r="AR11" s="744"/>
      <c r="AS11" s="744"/>
      <c r="AT11" s="744"/>
      <c r="AU11" s="744"/>
      <c r="AV11" s="744"/>
      <c r="AW11" s="744"/>
      <c r="AX11" s="744"/>
    </row>
    <row r="12" spans="1:50" s="745" customFormat="1" ht="34.5" customHeight="1">
      <c r="A12" s="837"/>
      <c r="B12" s="731" t="s">
        <v>456</v>
      </c>
      <c r="C12" s="732">
        <f>MAX(K10:IV10)</f>
        <v>0</v>
      </c>
      <c r="D12" s="724" t="str">
        <f>IF(C12&gt;=1000,"Au moins une des capacités est égale ou supérieure à 1000 (atypie)","OK")</f>
        <v>OK</v>
      </c>
      <c r="E12" s="725" t="s">
        <v>479</v>
      </c>
      <c r="F12" s="427"/>
      <c r="G12" s="411"/>
      <c r="H12" s="826" t="s">
        <v>490</v>
      </c>
      <c r="I12" s="742" t="s">
        <v>87</v>
      </c>
      <c r="J12" s="742"/>
      <c r="K12" s="743">
        <f>VLOOKUP("Groupe I : produits de la tarification",Conso!$69:$87,$J$7,FALSE)+VLOOKUP("Groupe II : autres produits relatifs à l'exploitation",Conso!$69:$87,$J$7,FALSE)+VLOOKUP("Groupe III : produits financiers, produits exceptionnels et produits non encaissables",Conso!$69:$87,$J$7,FALSE)</f>
        <v>0</v>
      </c>
      <c r="L12" s="744"/>
      <c r="M12" s="744"/>
      <c r="N12" s="744"/>
      <c r="O12" s="744"/>
      <c r="P12" s="744"/>
      <c r="Q12" s="744"/>
      <c r="R12" s="744"/>
      <c r="S12" s="744"/>
      <c r="T12" s="744"/>
      <c r="U12" s="744"/>
      <c r="V12" s="744"/>
      <c r="W12" s="744"/>
      <c r="X12" s="744"/>
      <c r="Y12" s="744"/>
      <c r="Z12" s="744"/>
      <c r="AA12" s="744"/>
      <c r="AB12" s="744"/>
      <c r="AC12" s="744"/>
      <c r="AD12" s="744"/>
      <c r="AE12" s="744"/>
      <c r="AF12" s="744"/>
      <c r="AG12" s="744"/>
      <c r="AH12" s="744"/>
      <c r="AI12" s="744"/>
      <c r="AJ12" s="744"/>
      <c r="AK12" s="744"/>
      <c r="AL12" s="744"/>
      <c r="AM12" s="744"/>
      <c r="AN12" s="744"/>
      <c r="AO12" s="744"/>
      <c r="AP12" s="744"/>
      <c r="AQ12" s="744"/>
      <c r="AR12" s="744"/>
      <c r="AS12" s="744"/>
      <c r="AT12" s="744"/>
      <c r="AU12" s="744"/>
      <c r="AV12" s="744"/>
      <c r="AW12" s="744"/>
      <c r="AX12" s="744"/>
    </row>
    <row r="13" spans="1:50" s="748" customFormat="1" ht="41.25" customHeight="1">
      <c r="A13" s="727" t="s">
        <v>85</v>
      </c>
      <c r="B13" s="731" t="s">
        <v>451</v>
      </c>
      <c r="C13" s="732">
        <f>HLOOKUP(A13,'Page de garde'!$J$27:$J$30,2,FALSE)</f>
        <v>0</v>
      </c>
      <c r="D13" s="728" t="str">
        <f>IF(C13=0,"Non saisi",IF(C13&gt;366,"Atypie","OK"))</f>
        <v>Non saisi</v>
      </c>
      <c r="E13" s="725" t="s">
        <v>481</v>
      </c>
      <c r="F13" s="427"/>
      <c r="G13" s="411"/>
      <c r="H13" s="827"/>
      <c r="I13" s="742" t="s">
        <v>492</v>
      </c>
      <c r="J13" s="742"/>
      <c r="K13" s="746">
        <f>_xlfn.IFERROR((K12-K11)/K11,"")</f>
      </c>
      <c r="L13" s="747"/>
      <c r="M13" s="747"/>
      <c r="N13" s="747"/>
      <c r="O13" s="747"/>
      <c r="P13" s="747"/>
      <c r="Q13" s="747"/>
      <c r="R13" s="747"/>
      <c r="S13" s="747"/>
      <c r="T13" s="747"/>
      <c r="U13" s="747"/>
      <c r="V13" s="747"/>
      <c r="W13" s="747"/>
      <c r="X13" s="747"/>
      <c r="Y13" s="747"/>
      <c r="Z13" s="747"/>
      <c r="AA13" s="747"/>
      <c r="AB13" s="747"/>
      <c r="AC13" s="747"/>
      <c r="AD13" s="747"/>
      <c r="AE13" s="747"/>
      <c r="AF13" s="747"/>
      <c r="AG13" s="747"/>
      <c r="AH13" s="747"/>
      <c r="AI13" s="747"/>
      <c r="AJ13" s="747"/>
      <c r="AK13" s="747"/>
      <c r="AL13" s="747"/>
      <c r="AM13" s="747"/>
      <c r="AN13" s="747"/>
      <c r="AO13" s="747"/>
      <c r="AP13" s="747"/>
      <c r="AQ13" s="747"/>
      <c r="AR13" s="747"/>
      <c r="AS13" s="747"/>
      <c r="AT13" s="747"/>
      <c r="AU13" s="747"/>
      <c r="AV13" s="747"/>
      <c r="AW13" s="747"/>
      <c r="AX13" s="747"/>
    </row>
    <row r="14" spans="1:50" s="752" customFormat="1" ht="25.5" customHeight="1">
      <c r="A14" s="727" t="s">
        <v>457</v>
      </c>
      <c r="B14" s="731" t="s">
        <v>451</v>
      </c>
      <c r="C14" s="749">
        <f>'Page de garde'!$E$33</f>
        <v>0</v>
      </c>
      <c r="D14" s="728" t="str">
        <f>IF(OR(C14=Liste!$C$3,C14=Liste!$C$4,C14=Liste!$C$5,C14=Liste!$C$6,C14=Liste!$C$7,C14=Liste!$C$8,C14=Liste!$C$9,C14=Liste!$C$10,C14=Liste!$C$11,C14=Liste!$C$12,C14=Liste!$C$13,C14=Liste!$C$14,C14=Liste!$C$15,C14=Liste!$C$16),"OK",IF(C14=0,"Non saisi","Incohérence"))</f>
        <v>Non saisi</v>
      </c>
      <c r="E14" s="725" t="s">
        <v>482</v>
      </c>
      <c r="F14" s="427"/>
      <c r="G14" s="411"/>
      <c r="H14" s="738" t="s">
        <v>494</v>
      </c>
      <c r="I14" s="742" t="s">
        <v>87</v>
      </c>
      <c r="J14" s="742"/>
      <c r="K14" s="750">
        <f>VLOOKUP("Groupe I : charges afférentes à l'exploitation courante",Conso!$3:$21,$J$7,FALSE)+VLOOKUP("Groupe II : charges afférentes au personnel",Conso!$3:$21,$J$7,FALSE)+VLOOKUP("Groupe III : charges afférentes à la structure",Conso!$3:$21,$J$7,FALSE)</f>
        <v>0</v>
      </c>
      <c r="L14" s="751"/>
      <c r="M14" s="751"/>
      <c r="N14" s="751"/>
      <c r="O14" s="751"/>
      <c r="P14" s="751"/>
      <c r="Q14" s="751"/>
      <c r="R14" s="751"/>
      <c r="S14" s="751"/>
      <c r="T14" s="751"/>
      <c r="U14" s="751"/>
      <c r="V14" s="751"/>
      <c r="W14" s="751"/>
      <c r="X14" s="751"/>
      <c r="Y14" s="751"/>
      <c r="Z14" s="751"/>
      <c r="AA14" s="751"/>
      <c r="AB14" s="751"/>
      <c r="AC14" s="751"/>
      <c r="AD14" s="751"/>
      <c r="AE14" s="751"/>
      <c r="AF14" s="751"/>
      <c r="AG14" s="751"/>
      <c r="AH14" s="751"/>
      <c r="AI14" s="751"/>
      <c r="AJ14" s="751"/>
      <c r="AK14" s="751"/>
      <c r="AL14" s="751"/>
      <c r="AM14" s="751"/>
      <c r="AN14" s="751"/>
      <c r="AO14" s="751"/>
      <c r="AP14" s="751"/>
      <c r="AQ14" s="751"/>
      <c r="AR14" s="751"/>
      <c r="AS14" s="751"/>
      <c r="AT14" s="751"/>
      <c r="AU14" s="751"/>
      <c r="AV14" s="751"/>
      <c r="AW14" s="751"/>
      <c r="AX14" s="751"/>
    </row>
    <row r="15" spans="1:50" s="752" customFormat="1" ht="38.25">
      <c r="A15" s="727" t="s">
        <v>85</v>
      </c>
      <c r="B15" s="723" t="s">
        <v>458</v>
      </c>
      <c r="C15" s="732">
        <f>HLOOKUP(A15,Id_CR_SF!$I$7:$I$9,2,FALSE)</f>
        <v>0</v>
      </c>
      <c r="D15" s="728">
        <f>IF(HLOOKUP("Identifiant (*)",Id_CR_SF!$B$7:$B$9,2,FALSE)="","",IF(C15=0,"Non saisi",IF(C15&gt;366,"Atypie","OK")))</f>
      </c>
      <c r="E15" s="725" t="s">
        <v>483</v>
      </c>
      <c r="F15" s="427"/>
      <c r="G15" s="411"/>
      <c r="H15" s="826" t="s">
        <v>495</v>
      </c>
      <c r="I15" s="742" t="s">
        <v>87</v>
      </c>
      <c r="J15" s="742"/>
      <c r="K15" s="750">
        <f>VLOOKUP("Groupe I : charges afférentes à l'exploitation courante",Conso!$25:$43,$J$7,FALSE)+VLOOKUP("Groupe II : charges afférentes au personnel",Conso!$25:$43,$J$7,FALSE)+VLOOKUP("Groupe III : charges afférentes à la structure",Conso!$25:$43,$J$7,FALSE)</f>
        <v>0</v>
      </c>
      <c r="L15" s="751"/>
      <c r="M15" s="751"/>
      <c r="N15" s="751"/>
      <c r="O15" s="751"/>
      <c r="P15" s="751"/>
      <c r="Q15" s="751"/>
      <c r="R15" s="751"/>
      <c r="S15" s="751"/>
      <c r="T15" s="751"/>
      <c r="U15" s="751"/>
      <c r="V15" s="751"/>
      <c r="W15" s="751"/>
      <c r="X15" s="751"/>
      <c r="Y15" s="751"/>
      <c r="Z15" s="751"/>
      <c r="AA15" s="751"/>
      <c r="AB15" s="751"/>
      <c r="AC15" s="751"/>
      <c r="AD15" s="751"/>
      <c r="AE15" s="751"/>
      <c r="AF15" s="751"/>
      <c r="AG15" s="751"/>
      <c r="AH15" s="751"/>
      <c r="AI15" s="751"/>
      <c r="AJ15" s="751"/>
      <c r="AK15" s="751"/>
      <c r="AL15" s="751"/>
      <c r="AM15" s="751"/>
      <c r="AN15" s="751"/>
      <c r="AO15" s="751"/>
      <c r="AP15" s="751"/>
      <c r="AQ15" s="751"/>
      <c r="AR15" s="751"/>
      <c r="AS15" s="751"/>
      <c r="AT15" s="751"/>
      <c r="AU15" s="751"/>
      <c r="AV15" s="751"/>
      <c r="AW15" s="751"/>
      <c r="AX15" s="751"/>
    </row>
    <row r="16" spans="1:50" s="748" customFormat="1" ht="38.25">
      <c r="A16" s="727" t="s">
        <v>484</v>
      </c>
      <c r="B16" s="723" t="s">
        <v>221</v>
      </c>
      <c r="C16" s="753">
        <f>'ERRD synthétique'!$F$10</f>
        <v>0</v>
      </c>
      <c r="D16" s="728" t="str">
        <f aca="true" t="shared" si="0" ref="D16:D23">IF(C16=0,"Non saisi",IF(C16&lt;0,"Atypie","OK"))</f>
        <v>Non saisi</v>
      </c>
      <c r="E16" s="725" t="s">
        <v>459</v>
      </c>
      <c r="F16" s="427"/>
      <c r="G16" s="411"/>
      <c r="H16" s="827"/>
      <c r="I16" s="742" t="s">
        <v>492</v>
      </c>
      <c r="J16" s="742"/>
      <c r="K16" s="746">
        <f>_xlfn.IFERROR((K15-K14)/K14,"")</f>
      </c>
      <c r="L16" s="747"/>
      <c r="M16" s="747"/>
      <c r="N16" s="747"/>
      <c r="O16" s="747"/>
      <c r="P16" s="747"/>
      <c r="Q16" s="747"/>
      <c r="R16" s="747"/>
      <c r="S16" s="747"/>
      <c r="T16" s="747"/>
      <c r="U16" s="747"/>
      <c r="V16" s="747"/>
      <c r="W16" s="747"/>
      <c r="X16" s="747"/>
      <c r="Y16" s="747"/>
      <c r="Z16" s="747"/>
      <c r="AA16" s="747"/>
      <c r="AB16" s="747"/>
      <c r="AC16" s="747"/>
      <c r="AD16" s="747"/>
      <c r="AE16" s="747"/>
      <c r="AF16" s="747"/>
      <c r="AG16" s="747"/>
      <c r="AH16" s="747"/>
      <c r="AI16" s="747"/>
      <c r="AJ16" s="747"/>
      <c r="AK16" s="747"/>
      <c r="AL16" s="747"/>
      <c r="AM16" s="747"/>
      <c r="AN16" s="747"/>
      <c r="AO16" s="747"/>
      <c r="AP16" s="747"/>
      <c r="AQ16" s="747"/>
      <c r="AR16" s="747"/>
      <c r="AS16" s="747"/>
      <c r="AT16" s="747"/>
      <c r="AU16" s="747"/>
      <c r="AV16" s="747"/>
      <c r="AW16" s="747"/>
      <c r="AX16" s="747"/>
    </row>
    <row r="17" spans="1:50" s="752" customFormat="1" ht="38.25">
      <c r="A17" s="727" t="s">
        <v>485</v>
      </c>
      <c r="B17" s="723" t="s">
        <v>221</v>
      </c>
      <c r="C17" s="753">
        <f>'ERRD synthétique'!$E$10</f>
        <v>0</v>
      </c>
      <c r="D17" s="728" t="str">
        <f t="shared" si="0"/>
        <v>Non saisi</v>
      </c>
      <c r="E17" s="725" t="s">
        <v>459</v>
      </c>
      <c r="F17" s="427"/>
      <c r="G17" s="411"/>
      <c r="H17" s="738" t="s">
        <v>470</v>
      </c>
      <c r="I17" s="742" t="s">
        <v>87</v>
      </c>
      <c r="J17" s="742"/>
      <c r="K17" s="750">
        <f>VLOOKUP("Groupe I : produits de la tarification",Conso!$46:$65,$J$7,FALSE)</f>
        <v>0</v>
      </c>
      <c r="L17" s="751"/>
      <c r="M17" s="751"/>
      <c r="N17" s="751"/>
      <c r="O17" s="751"/>
      <c r="P17" s="751"/>
      <c r="Q17" s="751"/>
      <c r="R17" s="751"/>
      <c r="S17" s="751"/>
      <c r="T17" s="751"/>
      <c r="U17" s="751"/>
      <c r="V17" s="751"/>
      <c r="W17" s="751"/>
      <c r="X17" s="751"/>
      <c r="Y17" s="751"/>
      <c r="Z17" s="751"/>
      <c r="AA17" s="751"/>
      <c r="AB17" s="751"/>
      <c r="AC17" s="751"/>
      <c r="AD17" s="751"/>
      <c r="AE17" s="751"/>
      <c r="AF17" s="751"/>
      <c r="AG17" s="751"/>
      <c r="AH17" s="751"/>
      <c r="AI17" s="751"/>
      <c r="AJ17" s="751"/>
      <c r="AK17" s="751"/>
      <c r="AL17" s="751"/>
      <c r="AM17" s="751"/>
      <c r="AN17" s="751"/>
      <c r="AO17" s="751"/>
      <c r="AP17" s="751"/>
      <c r="AQ17" s="751"/>
      <c r="AR17" s="751"/>
      <c r="AS17" s="751"/>
      <c r="AT17" s="751"/>
      <c r="AU17" s="751"/>
      <c r="AV17" s="751"/>
      <c r="AW17" s="751"/>
      <c r="AX17" s="751"/>
    </row>
    <row r="18" spans="1:50" s="788" customFormat="1" ht="38.25">
      <c r="A18" s="727" t="s">
        <v>486</v>
      </c>
      <c r="B18" s="723" t="s">
        <v>221</v>
      </c>
      <c r="C18" s="753">
        <f>'ERRD synthétique'!$D$10</f>
        <v>0</v>
      </c>
      <c r="D18" s="728" t="str">
        <f t="shared" si="0"/>
        <v>Non saisi</v>
      </c>
      <c r="E18" s="725" t="s">
        <v>459</v>
      </c>
      <c r="F18" s="427"/>
      <c r="G18" s="411"/>
      <c r="H18" s="826" t="s">
        <v>499</v>
      </c>
      <c r="I18" s="742" t="s">
        <v>87</v>
      </c>
      <c r="J18" s="742"/>
      <c r="K18" s="750">
        <f>VLOOKUP("Groupe I : produits de la tarification",Conso!$69:$87,$J$7,FALSE)</f>
        <v>0</v>
      </c>
      <c r="L18" s="787"/>
      <c r="M18" s="787"/>
      <c r="N18" s="787"/>
      <c r="O18" s="787"/>
      <c r="P18" s="787"/>
      <c r="Q18" s="787"/>
      <c r="R18" s="787"/>
      <c r="S18" s="787"/>
      <c r="T18" s="787"/>
      <c r="U18" s="787"/>
      <c r="V18" s="787"/>
      <c r="W18" s="787"/>
      <c r="X18" s="787"/>
      <c r="Y18" s="787"/>
      <c r="Z18" s="787"/>
      <c r="AA18" s="787"/>
      <c r="AB18" s="787"/>
      <c r="AC18" s="787"/>
      <c r="AD18" s="787"/>
      <c r="AE18" s="787"/>
      <c r="AF18" s="787"/>
      <c r="AG18" s="787"/>
      <c r="AH18" s="787"/>
      <c r="AI18" s="787"/>
      <c r="AJ18" s="787"/>
      <c r="AK18" s="787"/>
      <c r="AL18" s="787"/>
      <c r="AM18" s="787"/>
      <c r="AN18" s="787"/>
      <c r="AO18" s="787"/>
      <c r="AP18" s="787"/>
      <c r="AQ18" s="787"/>
      <c r="AR18" s="787"/>
      <c r="AS18" s="787"/>
      <c r="AT18" s="787"/>
      <c r="AU18" s="787"/>
      <c r="AV18" s="787"/>
      <c r="AW18" s="787"/>
      <c r="AX18" s="787"/>
    </row>
    <row r="19" spans="1:50" s="790" customFormat="1" ht="34.5" customHeight="1">
      <c r="A19" s="727" t="s">
        <v>461</v>
      </c>
      <c r="B19" s="723" t="s">
        <v>221</v>
      </c>
      <c r="C19" s="753">
        <f>'ERRD synthétique'!$C$10</f>
        <v>0</v>
      </c>
      <c r="D19" s="728" t="str">
        <f t="shared" si="0"/>
        <v>Non saisi</v>
      </c>
      <c r="E19" s="725" t="s">
        <v>459</v>
      </c>
      <c r="F19" s="427"/>
      <c r="G19" s="411"/>
      <c r="H19" s="827"/>
      <c r="I19" s="742" t="s">
        <v>492</v>
      </c>
      <c r="J19" s="742"/>
      <c r="K19" s="746">
        <f>_xlfn.IFERROR((K18-K17)/K17,"")</f>
      </c>
      <c r="L19" s="789"/>
      <c r="M19" s="789"/>
      <c r="N19" s="789"/>
      <c r="O19" s="789"/>
      <c r="P19" s="789"/>
      <c r="Q19" s="789"/>
      <c r="R19" s="789"/>
      <c r="S19" s="789"/>
      <c r="T19" s="789"/>
      <c r="U19" s="789"/>
      <c r="V19" s="789"/>
      <c r="W19" s="789"/>
      <c r="X19" s="789"/>
      <c r="Y19" s="789"/>
      <c r="Z19" s="789"/>
      <c r="AA19" s="789"/>
      <c r="AB19" s="789"/>
      <c r="AC19" s="789"/>
      <c r="AD19" s="789"/>
      <c r="AE19" s="789"/>
      <c r="AF19" s="789"/>
      <c r="AG19" s="789"/>
      <c r="AH19" s="789"/>
      <c r="AI19" s="789"/>
      <c r="AJ19" s="789"/>
      <c r="AK19" s="789"/>
      <c r="AL19" s="789"/>
      <c r="AM19" s="789"/>
      <c r="AN19" s="789"/>
      <c r="AO19" s="789"/>
      <c r="AP19" s="789"/>
      <c r="AQ19" s="789"/>
      <c r="AR19" s="789"/>
      <c r="AS19" s="789"/>
      <c r="AT19" s="789"/>
      <c r="AU19" s="789"/>
      <c r="AV19" s="789"/>
      <c r="AW19" s="789"/>
      <c r="AX19" s="789"/>
    </row>
    <row r="20" spans="1:50" s="788" customFormat="1" ht="44.25" customHeight="1">
      <c r="A20" s="727" t="s">
        <v>462</v>
      </c>
      <c r="B20" s="723" t="s">
        <v>221</v>
      </c>
      <c r="C20" s="753">
        <f>'ERRD synthétique'!$F$7</f>
        <v>0</v>
      </c>
      <c r="D20" s="728" t="str">
        <f t="shared" si="0"/>
        <v>Non saisi</v>
      </c>
      <c r="E20" s="725" t="s">
        <v>459</v>
      </c>
      <c r="F20" s="427"/>
      <c r="G20" s="411"/>
      <c r="H20" s="738" t="s">
        <v>500</v>
      </c>
      <c r="I20" s="742" t="s">
        <v>87</v>
      </c>
      <c r="J20" s="742"/>
      <c r="K20" s="750">
        <f>VLOOKUP("Groupe II : autres produits relatifs à l'exploitation",Conso!$46:$65,$J$7,FALSE)</f>
        <v>0</v>
      </c>
      <c r="L20" s="787"/>
      <c r="M20" s="787"/>
      <c r="N20" s="787"/>
      <c r="O20" s="787"/>
      <c r="P20" s="787"/>
      <c r="Q20" s="787"/>
      <c r="R20" s="787"/>
      <c r="S20" s="787"/>
      <c r="T20" s="787"/>
      <c r="U20" s="787"/>
      <c r="V20" s="787"/>
      <c r="W20" s="787"/>
      <c r="X20" s="787"/>
      <c r="Y20" s="787"/>
      <c r="Z20" s="787"/>
      <c r="AA20" s="787"/>
      <c r="AB20" s="787"/>
      <c r="AC20" s="787"/>
      <c r="AD20" s="787"/>
      <c r="AE20" s="787"/>
      <c r="AF20" s="787"/>
      <c r="AG20" s="787"/>
      <c r="AH20" s="787"/>
      <c r="AI20" s="787"/>
      <c r="AJ20" s="787"/>
      <c r="AK20" s="787"/>
      <c r="AL20" s="787"/>
      <c r="AM20" s="787"/>
      <c r="AN20" s="787"/>
      <c r="AO20" s="787"/>
      <c r="AP20" s="787"/>
      <c r="AQ20" s="787"/>
      <c r="AR20" s="787"/>
      <c r="AS20" s="787"/>
      <c r="AT20" s="787"/>
      <c r="AU20" s="787"/>
      <c r="AV20" s="787"/>
      <c r="AW20" s="787"/>
      <c r="AX20" s="787"/>
    </row>
    <row r="21" spans="1:50" s="752" customFormat="1" ht="44.25" customHeight="1">
      <c r="A21" s="727" t="s">
        <v>463</v>
      </c>
      <c r="B21" s="723" t="s">
        <v>221</v>
      </c>
      <c r="C21" s="753">
        <f>'ERRD synthétique'!$E$7</f>
        <v>0</v>
      </c>
      <c r="D21" s="728" t="str">
        <f t="shared" si="0"/>
        <v>Non saisi</v>
      </c>
      <c r="E21" s="725" t="s">
        <v>459</v>
      </c>
      <c r="F21" s="427"/>
      <c r="G21" s="411"/>
      <c r="H21" s="826" t="s">
        <v>501</v>
      </c>
      <c r="I21" s="742" t="s">
        <v>87</v>
      </c>
      <c r="J21" s="742"/>
      <c r="K21" s="750">
        <f>VLOOKUP("Groupe II : autres produits relatifs à l'exploitation",Conso!$69:$87,$J$7,FALSE)</f>
        <v>0</v>
      </c>
      <c r="L21" s="751"/>
      <c r="M21" s="751"/>
      <c r="N21" s="751"/>
      <c r="O21" s="751"/>
      <c r="P21" s="751"/>
      <c r="Q21" s="751"/>
      <c r="R21" s="751"/>
      <c r="S21" s="751"/>
      <c r="T21" s="751"/>
      <c r="U21" s="751"/>
      <c r="V21" s="751"/>
      <c r="W21" s="751"/>
      <c r="X21" s="751"/>
      <c r="Y21" s="751"/>
      <c r="Z21" s="751"/>
      <c r="AA21" s="751"/>
      <c r="AB21" s="751"/>
      <c r="AC21" s="751"/>
      <c r="AD21" s="751"/>
      <c r="AE21" s="751"/>
      <c r="AF21" s="751"/>
      <c r="AG21" s="751"/>
      <c r="AH21" s="751"/>
      <c r="AI21" s="751"/>
      <c r="AJ21" s="751"/>
      <c r="AK21" s="751"/>
      <c r="AL21" s="751"/>
      <c r="AM21" s="751"/>
      <c r="AN21" s="751"/>
      <c r="AO21" s="751"/>
      <c r="AP21" s="751"/>
      <c r="AQ21" s="751"/>
      <c r="AR21" s="751"/>
      <c r="AS21" s="751"/>
      <c r="AT21" s="751"/>
      <c r="AU21" s="751"/>
      <c r="AV21" s="751"/>
      <c r="AW21" s="751"/>
      <c r="AX21" s="751"/>
    </row>
    <row r="22" spans="1:229" s="748" customFormat="1" ht="44.25" customHeight="1">
      <c r="A22" s="727" t="s">
        <v>464</v>
      </c>
      <c r="B22" s="723" t="s">
        <v>221</v>
      </c>
      <c r="C22" s="753">
        <f>'ERRD synthétique'!$D$8</f>
        <v>0</v>
      </c>
      <c r="D22" s="728" t="str">
        <f t="shared" si="0"/>
        <v>Non saisi</v>
      </c>
      <c r="E22" s="725" t="s">
        <v>459</v>
      </c>
      <c r="F22" s="427"/>
      <c r="G22" s="411"/>
      <c r="H22" s="827"/>
      <c r="I22" s="742" t="s">
        <v>492</v>
      </c>
      <c r="J22" s="742"/>
      <c r="K22" s="746">
        <f>_xlfn.IFERROR((K21-K20)/K20,"")</f>
      </c>
      <c r="L22" s="747"/>
      <c r="M22" s="747"/>
      <c r="N22" s="747"/>
      <c r="O22" s="747"/>
      <c r="P22" s="747"/>
      <c r="Q22" s="747"/>
      <c r="R22" s="747"/>
      <c r="S22" s="747"/>
      <c r="T22" s="747"/>
      <c r="U22" s="747"/>
      <c r="V22" s="747"/>
      <c r="W22" s="747"/>
      <c r="X22" s="747"/>
      <c r="Y22" s="747"/>
      <c r="Z22" s="747"/>
      <c r="AA22" s="747"/>
      <c r="AB22" s="747"/>
      <c r="AC22" s="747"/>
      <c r="AD22" s="747"/>
      <c r="AE22" s="747"/>
      <c r="AF22" s="747"/>
      <c r="AG22" s="747"/>
      <c r="AH22" s="747"/>
      <c r="AI22" s="747"/>
      <c r="AJ22" s="747"/>
      <c r="AK22" s="747"/>
      <c r="AL22" s="747"/>
      <c r="AM22" s="747"/>
      <c r="AN22" s="747"/>
      <c r="AO22" s="747"/>
      <c r="AP22" s="747"/>
      <c r="AQ22" s="747"/>
      <c r="AR22" s="747"/>
      <c r="AS22" s="747"/>
      <c r="AT22" s="747"/>
      <c r="AU22" s="747"/>
      <c r="AV22" s="747"/>
      <c r="AW22" s="747"/>
      <c r="AX22" s="747"/>
      <c r="AY22" s="747"/>
      <c r="AZ22" s="747"/>
      <c r="BA22" s="747"/>
      <c r="BB22" s="747"/>
      <c r="BC22" s="747"/>
      <c r="BD22" s="747"/>
      <c r="BE22" s="747"/>
      <c r="BF22" s="747"/>
      <c r="BG22" s="747"/>
      <c r="BH22" s="747"/>
      <c r="BI22" s="747"/>
      <c r="BJ22" s="747"/>
      <c r="BK22" s="747"/>
      <c r="BL22" s="747"/>
      <c r="BM22" s="747"/>
      <c r="BN22" s="747"/>
      <c r="BO22" s="747"/>
      <c r="BP22" s="747"/>
      <c r="BQ22" s="747"/>
      <c r="BR22" s="747"/>
      <c r="BS22" s="747"/>
      <c r="BT22" s="747"/>
      <c r="BU22" s="747"/>
      <c r="BV22" s="747"/>
      <c r="BW22" s="747"/>
      <c r="BX22" s="747"/>
      <c r="BY22" s="747"/>
      <c r="BZ22" s="747"/>
      <c r="CA22" s="747"/>
      <c r="CB22" s="747"/>
      <c r="CC22" s="747"/>
      <c r="CD22" s="747"/>
      <c r="CE22" s="747"/>
      <c r="CF22" s="747"/>
      <c r="CG22" s="747"/>
      <c r="CH22" s="747"/>
      <c r="CI22" s="747"/>
      <c r="CJ22" s="747"/>
      <c r="CK22" s="747"/>
      <c r="CL22" s="747"/>
      <c r="CM22" s="747"/>
      <c r="CN22" s="747"/>
      <c r="CO22" s="747"/>
      <c r="CP22" s="747"/>
      <c r="CQ22" s="747"/>
      <c r="CR22" s="747"/>
      <c r="CS22" s="747"/>
      <c r="CT22" s="747"/>
      <c r="CU22" s="747"/>
      <c r="CV22" s="747"/>
      <c r="CW22" s="747"/>
      <c r="CX22" s="747"/>
      <c r="CY22" s="747"/>
      <c r="CZ22" s="747"/>
      <c r="DA22" s="747"/>
      <c r="DB22" s="747"/>
      <c r="DC22" s="747"/>
      <c r="DD22" s="747"/>
      <c r="DE22" s="747"/>
      <c r="DF22" s="747"/>
      <c r="DG22" s="747"/>
      <c r="DH22" s="747"/>
      <c r="DI22" s="747"/>
      <c r="DJ22" s="747"/>
      <c r="DK22" s="747"/>
      <c r="DL22" s="747"/>
      <c r="DM22" s="747"/>
      <c r="DN22" s="747"/>
      <c r="DO22" s="747"/>
      <c r="DP22" s="747"/>
      <c r="DQ22" s="747"/>
      <c r="DR22" s="747"/>
      <c r="DS22" s="747"/>
      <c r="DT22" s="747"/>
      <c r="DU22" s="747"/>
      <c r="DV22" s="747"/>
      <c r="DW22" s="747"/>
      <c r="DX22" s="747"/>
      <c r="DY22" s="747"/>
      <c r="DZ22" s="747"/>
      <c r="EA22" s="747"/>
      <c r="EB22" s="747"/>
      <c r="EC22" s="747"/>
      <c r="ED22" s="747"/>
      <c r="EE22" s="747"/>
      <c r="EF22" s="747"/>
      <c r="EG22" s="747"/>
      <c r="EH22" s="747"/>
      <c r="EI22" s="747"/>
      <c r="EJ22" s="747"/>
      <c r="EK22" s="747"/>
      <c r="EL22" s="747"/>
      <c r="EM22" s="747"/>
      <c r="EN22" s="747"/>
      <c r="EO22" s="747"/>
      <c r="EP22" s="747"/>
      <c r="EQ22" s="747"/>
      <c r="ER22" s="747"/>
      <c r="ES22" s="747"/>
      <c r="ET22" s="747"/>
      <c r="EU22" s="747"/>
      <c r="EV22" s="747"/>
      <c r="EW22" s="747"/>
      <c r="EX22" s="747"/>
      <c r="EY22" s="747"/>
      <c r="EZ22" s="747"/>
      <c r="FA22" s="747"/>
      <c r="FB22" s="747"/>
      <c r="FC22" s="747"/>
      <c r="FD22" s="747"/>
      <c r="FE22" s="747"/>
      <c r="FF22" s="747"/>
      <c r="FG22" s="747"/>
      <c r="FH22" s="747"/>
      <c r="FI22" s="747"/>
      <c r="FJ22" s="747"/>
      <c r="FK22" s="747"/>
      <c r="FL22" s="747"/>
      <c r="FM22" s="747"/>
      <c r="FN22" s="747"/>
      <c r="FO22" s="747"/>
      <c r="FP22" s="747"/>
      <c r="FQ22" s="747"/>
      <c r="FR22" s="747"/>
      <c r="FS22" s="747"/>
      <c r="FT22" s="747"/>
      <c r="FU22" s="747"/>
      <c r="FV22" s="747"/>
      <c r="FW22" s="747"/>
      <c r="FX22" s="747"/>
      <c r="FY22" s="747"/>
      <c r="FZ22" s="747"/>
      <c r="GA22" s="747"/>
      <c r="GB22" s="747"/>
      <c r="GC22" s="747"/>
      <c r="GD22" s="747"/>
      <c r="GE22" s="747"/>
      <c r="GF22" s="747"/>
      <c r="GG22" s="747"/>
      <c r="GH22" s="747"/>
      <c r="GI22" s="747"/>
      <c r="GJ22" s="747"/>
      <c r="GK22" s="747"/>
      <c r="GL22" s="747"/>
      <c r="GM22" s="747"/>
      <c r="GN22" s="747"/>
      <c r="GO22" s="747"/>
      <c r="GP22" s="747"/>
      <c r="GQ22" s="747"/>
      <c r="GR22" s="747"/>
      <c r="GS22" s="747"/>
      <c r="GT22" s="747"/>
      <c r="GU22" s="747"/>
      <c r="GV22" s="747"/>
      <c r="GW22" s="747"/>
      <c r="GX22" s="747"/>
      <c r="GY22" s="747"/>
      <c r="GZ22" s="747"/>
      <c r="HA22" s="747"/>
      <c r="HB22" s="747"/>
      <c r="HC22" s="747"/>
      <c r="HD22" s="747"/>
      <c r="HE22" s="747"/>
      <c r="HF22" s="747"/>
      <c r="HG22" s="747"/>
      <c r="HH22" s="747"/>
      <c r="HI22" s="747"/>
      <c r="HJ22" s="747"/>
      <c r="HK22" s="747"/>
      <c r="HL22" s="747"/>
      <c r="HM22" s="747"/>
      <c r="HN22" s="747"/>
      <c r="HO22" s="747"/>
      <c r="HP22" s="747"/>
      <c r="HQ22" s="747"/>
      <c r="HR22" s="747"/>
      <c r="HS22" s="747"/>
      <c r="HT22" s="747"/>
      <c r="HU22" s="747"/>
    </row>
    <row r="23" spans="1:229" s="756" customFormat="1" ht="44.25" customHeight="1">
      <c r="A23" s="727" t="s">
        <v>465</v>
      </c>
      <c r="B23" s="723" t="s">
        <v>221</v>
      </c>
      <c r="C23" s="753">
        <f>'ERRD synthétique'!$C$8</f>
        <v>0</v>
      </c>
      <c r="D23" s="728" t="str">
        <f t="shared" si="0"/>
        <v>Non saisi</v>
      </c>
      <c r="E23" s="725" t="s">
        <v>459</v>
      </c>
      <c r="F23" s="427"/>
      <c r="G23" s="411"/>
      <c r="H23" s="754" t="s">
        <v>502</v>
      </c>
      <c r="I23" s="742" t="s">
        <v>87</v>
      </c>
      <c r="J23" s="742"/>
      <c r="K23" s="750">
        <f>VLOOKUP("Groupe III : produits financiers, produits exceptionnels et produits non encaissables",Conso!$46:$65,$J$7,FALSE)</f>
        <v>0</v>
      </c>
      <c r="L23" s="755"/>
      <c r="M23" s="755"/>
      <c r="N23" s="755"/>
      <c r="O23" s="755"/>
      <c r="P23" s="755"/>
      <c r="Q23" s="755"/>
      <c r="R23" s="755"/>
      <c r="S23" s="755"/>
      <c r="T23" s="755"/>
      <c r="U23" s="755"/>
      <c r="V23" s="755"/>
      <c r="W23" s="755"/>
      <c r="X23" s="755"/>
      <c r="Y23" s="755"/>
      <c r="Z23" s="755"/>
      <c r="AA23" s="755"/>
      <c r="AB23" s="755"/>
      <c r="AC23" s="755"/>
      <c r="AD23" s="755"/>
      <c r="AE23" s="755"/>
      <c r="AF23" s="755"/>
      <c r="AG23" s="755"/>
      <c r="AH23" s="755"/>
      <c r="AI23" s="755"/>
      <c r="AJ23" s="755"/>
      <c r="AK23" s="755"/>
      <c r="AL23" s="755"/>
      <c r="AM23" s="755"/>
      <c r="AN23" s="755"/>
      <c r="AO23" s="755"/>
      <c r="AP23" s="755"/>
      <c r="AQ23" s="755"/>
      <c r="AR23" s="755"/>
      <c r="AS23" s="755"/>
      <c r="AT23" s="755"/>
      <c r="AU23" s="755"/>
      <c r="AV23" s="755"/>
      <c r="AW23" s="755"/>
      <c r="AX23" s="755"/>
      <c r="AY23" s="755"/>
      <c r="AZ23" s="755"/>
      <c r="BA23" s="755"/>
      <c r="BB23" s="755"/>
      <c r="BC23" s="755"/>
      <c r="BD23" s="755"/>
      <c r="BE23" s="755"/>
      <c r="BF23" s="755"/>
      <c r="BG23" s="755"/>
      <c r="BH23" s="755"/>
      <c r="BI23" s="755"/>
      <c r="BJ23" s="755"/>
      <c r="BK23" s="755"/>
      <c r="BL23" s="755"/>
      <c r="BM23" s="755"/>
      <c r="BN23" s="755"/>
      <c r="BO23" s="755"/>
      <c r="BP23" s="755"/>
      <c r="BQ23" s="755"/>
      <c r="BR23" s="755"/>
      <c r="BS23" s="755"/>
      <c r="BT23" s="755"/>
      <c r="BU23" s="755"/>
      <c r="BV23" s="755"/>
      <c r="BW23" s="755"/>
      <c r="BX23" s="755"/>
      <c r="BY23" s="755"/>
      <c r="BZ23" s="755"/>
      <c r="CA23" s="755"/>
      <c r="CB23" s="755"/>
      <c r="CC23" s="755"/>
      <c r="CD23" s="755"/>
      <c r="CE23" s="755"/>
      <c r="CF23" s="755"/>
      <c r="CG23" s="755"/>
      <c r="CH23" s="755"/>
      <c r="CI23" s="755"/>
      <c r="CJ23" s="755"/>
      <c r="CK23" s="755"/>
      <c r="CL23" s="755"/>
      <c r="CM23" s="755"/>
      <c r="CN23" s="755"/>
      <c r="CO23" s="755"/>
      <c r="CP23" s="755"/>
      <c r="CQ23" s="755"/>
      <c r="CR23" s="755"/>
      <c r="CS23" s="755"/>
      <c r="CT23" s="755"/>
      <c r="CU23" s="755"/>
      <c r="CV23" s="755"/>
      <c r="CW23" s="755"/>
      <c r="CX23" s="755"/>
      <c r="CY23" s="755"/>
      <c r="CZ23" s="755"/>
      <c r="DA23" s="755"/>
      <c r="DB23" s="755"/>
      <c r="DC23" s="755"/>
      <c r="DD23" s="755"/>
      <c r="DE23" s="755"/>
      <c r="DF23" s="755"/>
      <c r="DG23" s="755"/>
      <c r="DH23" s="755"/>
      <c r="DI23" s="755"/>
      <c r="DJ23" s="755"/>
      <c r="DK23" s="755"/>
      <c r="DL23" s="755"/>
      <c r="DM23" s="755"/>
      <c r="DN23" s="755"/>
      <c r="DO23" s="755"/>
      <c r="DP23" s="755"/>
      <c r="DQ23" s="755"/>
      <c r="DR23" s="755"/>
      <c r="DS23" s="755"/>
      <c r="DT23" s="755"/>
      <c r="DU23" s="755"/>
      <c r="DV23" s="755"/>
      <c r="DW23" s="755"/>
      <c r="DX23" s="755"/>
      <c r="DY23" s="755"/>
      <c r="DZ23" s="755"/>
      <c r="EA23" s="755"/>
      <c r="EB23" s="755"/>
      <c r="EC23" s="755"/>
      <c r="ED23" s="755"/>
      <c r="EE23" s="755"/>
      <c r="EF23" s="755"/>
      <c r="EG23" s="755"/>
      <c r="EH23" s="755"/>
      <c r="EI23" s="755"/>
      <c r="EJ23" s="755"/>
      <c r="EK23" s="755"/>
      <c r="EL23" s="755"/>
      <c r="EM23" s="755"/>
      <c r="EN23" s="755"/>
      <c r="EO23" s="755"/>
      <c r="EP23" s="755"/>
      <c r="EQ23" s="755"/>
      <c r="ER23" s="755"/>
      <c r="ES23" s="755"/>
      <c r="ET23" s="755"/>
      <c r="EU23" s="755"/>
      <c r="EV23" s="755"/>
      <c r="EW23" s="755"/>
      <c r="EX23" s="755"/>
      <c r="EY23" s="755"/>
      <c r="EZ23" s="755"/>
      <c r="FA23" s="755"/>
      <c r="FB23" s="755"/>
      <c r="FC23" s="755"/>
      <c r="FD23" s="755"/>
      <c r="FE23" s="755"/>
      <c r="FF23" s="755"/>
      <c r="FG23" s="755"/>
      <c r="FH23" s="755"/>
      <c r="FI23" s="755"/>
      <c r="FJ23" s="755"/>
      <c r="FK23" s="755"/>
      <c r="FL23" s="755"/>
      <c r="FM23" s="755"/>
      <c r="FN23" s="755"/>
      <c r="FO23" s="755"/>
      <c r="FP23" s="755"/>
      <c r="FQ23" s="755"/>
      <c r="FR23" s="755"/>
      <c r="FS23" s="755"/>
      <c r="FT23" s="755"/>
      <c r="FU23" s="755"/>
      <c r="FV23" s="755"/>
      <c r="FW23" s="755"/>
      <c r="FX23" s="755"/>
      <c r="FY23" s="755"/>
      <c r="FZ23" s="755"/>
      <c r="GA23" s="755"/>
      <c r="GB23" s="755"/>
      <c r="GC23" s="755"/>
      <c r="GD23" s="755"/>
      <c r="GE23" s="755"/>
      <c r="GF23" s="755"/>
      <c r="GG23" s="755"/>
      <c r="GH23" s="755"/>
      <c r="GI23" s="755"/>
      <c r="GJ23" s="755"/>
      <c r="GK23" s="755"/>
      <c r="GL23" s="755"/>
      <c r="GM23" s="755"/>
      <c r="GN23" s="755"/>
      <c r="GO23" s="755"/>
      <c r="GP23" s="755"/>
      <c r="GQ23" s="755"/>
      <c r="GR23" s="755"/>
      <c r="GS23" s="755"/>
      <c r="GT23" s="755"/>
      <c r="GU23" s="755"/>
      <c r="GV23" s="755"/>
      <c r="GW23" s="755"/>
      <c r="GX23" s="755"/>
      <c r="GY23" s="755"/>
      <c r="GZ23" s="755"/>
      <c r="HA23" s="755"/>
      <c r="HB23" s="755"/>
      <c r="HC23" s="755"/>
      <c r="HD23" s="755"/>
      <c r="HE23" s="755"/>
      <c r="HF23" s="755"/>
      <c r="HG23" s="755"/>
      <c r="HH23" s="755"/>
      <c r="HI23" s="755"/>
      <c r="HJ23" s="755"/>
      <c r="HK23" s="755"/>
      <c r="HL23" s="755"/>
      <c r="HM23" s="755"/>
      <c r="HN23" s="755"/>
      <c r="HO23" s="755"/>
      <c r="HP23" s="755"/>
      <c r="HQ23" s="755"/>
      <c r="HR23" s="755"/>
      <c r="HS23" s="755"/>
      <c r="HT23" s="755"/>
      <c r="HU23" s="755"/>
    </row>
    <row r="24" spans="1:229" s="788" customFormat="1" ht="38.25">
      <c r="A24" s="727" t="s">
        <v>487</v>
      </c>
      <c r="B24" s="731" t="s">
        <v>460</v>
      </c>
      <c r="C24" s="782">
        <f>MIN(K12:IV12)</f>
        <v>0</v>
      </c>
      <c r="D24" s="757" t="str">
        <f>IF(C24=0,"Au moins un des CR comporte un total de produits réalisés N = 0",IF(C24&lt;0,"Au moins un des CR comporte un total des produits réalisés N &lt; 0 (Atypie)","OK"))</f>
        <v>Au moins un des CR comporte un total de produits réalisés N = 0</v>
      </c>
      <c r="E24" s="725" t="s">
        <v>466</v>
      </c>
      <c r="F24" s="427"/>
      <c r="G24" s="411"/>
      <c r="H24" s="826" t="s">
        <v>503</v>
      </c>
      <c r="I24" s="742" t="s">
        <v>87</v>
      </c>
      <c r="J24" s="742"/>
      <c r="K24" s="750">
        <f>VLOOKUP("Groupe III : produits financiers, produits exceptionnels et produits non encaissables",Conso!$69:$87,$J$7,FALSE)</f>
        <v>0</v>
      </c>
      <c r="L24" s="787"/>
      <c r="M24" s="787"/>
      <c r="N24" s="787"/>
      <c r="O24" s="787"/>
      <c r="P24" s="787"/>
      <c r="Q24" s="787"/>
      <c r="R24" s="787"/>
      <c r="S24" s="787"/>
      <c r="T24" s="787"/>
      <c r="U24" s="787"/>
      <c r="V24" s="787"/>
      <c r="W24" s="787"/>
      <c r="X24" s="787"/>
      <c r="Y24" s="787"/>
      <c r="Z24" s="787"/>
      <c r="AA24" s="787"/>
      <c r="AB24" s="787"/>
      <c r="AC24" s="787"/>
      <c r="AD24" s="787"/>
      <c r="AE24" s="787"/>
      <c r="AF24" s="787"/>
      <c r="AG24" s="787"/>
      <c r="AH24" s="787"/>
      <c r="AI24" s="787"/>
      <c r="AJ24" s="787"/>
      <c r="AK24" s="787"/>
      <c r="AL24" s="787"/>
      <c r="AM24" s="787"/>
      <c r="AN24" s="787"/>
      <c r="AO24" s="787"/>
      <c r="AP24" s="787"/>
      <c r="AQ24" s="787"/>
      <c r="AR24" s="787"/>
      <c r="AS24" s="787"/>
      <c r="AT24" s="787"/>
      <c r="AU24" s="787"/>
      <c r="AV24" s="787"/>
      <c r="AW24" s="787"/>
      <c r="AX24" s="787"/>
      <c r="AY24" s="787"/>
      <c r="AZ24" s="787"/>
      <c r="BA24" s="787"/>
      <c r="BB24" s="787"/>
      <c r="BC24" s="787"/>
      <c r="BD24" s="787"/>
      <c r="BE24" s="787"/>
      <c r="BF24" s="787"/>
      <c r="BG24" s="787"/>
      <c r="BH24" s="787"/>
      <c r="BI24" s="787"/>
      <c r="BJ24" s="787"/>
      <c r="BK24" s="787"/>
      <c r="BL24" s="787"/>
      <c r="BM24" s="787"/>
      <c r="BN24" s="787"/>
      <c r="BO24" s="787"/>
      <c r="BP24" s="787"/>
      <c r="BQ24" s="787"/>
      <c r="BR24" s="787"/>
      <c r="BS24" s="787"/>
      <c r="BT24" s="787"/>
      <c r="BU24" s="787"/>
      <c r="BV24" s="787"/>
      <c r="BW24" s="787"/>
      <c r="BX24" s="787"/>
      <c r="BY24" s="787"/>
      <c r="BZ24" s="787"/>
      <c r="CA24" s="787"/>
      <c r="CB24" s="787"/>
      <c r="CC24" s="787"/>
      <c r="CD24" s="787"/>
      <c r="CE24" s="787"/>
      <c r="CF24" s="787"/>
      <c r="CG24" s="787"/>
      <c r="CH24" s="787"/>
      <c r="CI24" s="787"/>
      <c r="CJ24" s="787"/>
      <c r="CK24" s="787"/>
      <c r="CL24" s="787"/>
      <c r="CM24" s="787"/>
      <c r="CN24" s="787"/>
      <c r="CO24" s="787"/>
      <c r="CP24" s="787"/>
      <c r="CQ24" s="787"/>
      <c r="CR24" s="787"/>
      <c r="CS24" s="787"/>
      <c r="CT24" s="787"/>
      <c r="CU24" s="787"/>
      <c r="CV24" s="787"/>
      <c r="CW24" s="787"/>
      <c r="CX24" s="787"/>
      <c r="CY24" s="787"/>
      <c r="CZ24" s="787"/>
      <c r="DA24" s="787"/>
      <c r="DB24" s="787"/>
      <c r="DC24" s="787"/>
      <c r="DD24" s="787"/>
      <c r="DE24" s="787"/>
      <c r="DF24" s="787"/>
      <c r="DG24" s="787"/>
      <c r="DH24" s="787"/>
      <c r="DI24" s="787"/>
      <c r="DJ24" s="787"/>
      <c r="DK24" s="787"/>
      <c r="DL24" s="787"/>
      <c r="DM24" s="787"/>
      <c r="DN24" s="787"/>
      <c r="DO24" s="787"/>
      <c r="DP24" s="787"/>
      <c r="DQ24" s="787"/>
      <c r="DR24" s="787"/>
      <c r="DS24" s="787"/>
      <c r="DT24" s="787"/>
      <c r="DU24" s="787"/>
      <c r="DV24" s="787"/>
      <c r="DW24" s="787"/>
      <c r="DX24" s="787"/>
      <c r="DY24" s="787"/>
      <c r="DZ24" s="787"/>
      <c r="EA24" s="787"/>
      <c r="EB24" s="787"/>
      <c r="EC24" s="787"/>
      <c r="ED24" s="787"/>
      <c r="EE24" s="787"/>
      <c r="EF24" s="787"/>
      <c r="EG24" s="787"/>
      <c r="EH24" s="787"/>
      <c r="EI24" s="787"/>
      <c r="EJ24" s="787"/>
      <c r="EK24" s="787"/>
      <c r="EL24" s="787"/>
      <c r="EM24" s="787"/>
      <c r="EN24" s="787"/>
      <c r="EO24" s="787"/>
      <c r="EP24" s="787"/>
      <c r="EQ24" s="787"/>
      <c r="ER24" s="787"/>
      <c r="ES24" s="787"/>
      <c r="ET24" s="787"/>
      <c r="EU24" s="787"/>
      <c r="EV24" s="787"/>
      <c r="EW24" s="787"/>
      <c r="EX24" s="787"/>
      <c r="EY24" s="787"/>
      <c r="EZ24" s="787"/>
      <c r="FA24" s="787"/>
      <c r="FB24" s="787"/>
      <c r="FC24" s="787"/>
      <c r="FD24" s="787"/>
      <c r="FE24" s="787"/>
      <c r="FF24" s="787"/>
      <c r="FG24" s="787"/>
      <c r="FH24" s="787"/>
      <c r="FI24" s="787"/>
      <c r="FJ24" s="787"/>
      <c r="FK24" s="787"/>
      <c r="FL24" s="787"/>
      <c r="FM24" s="787"/>
      <c r="FN24" s="787"/>
      <c r="FO24" s="787"/>
      <c r="FP24" s="787"/>
      <c r="FQ24" s="787"/>
      <c r="FR24" s="787"/>
      <c r="FS24" s="787"/>
      <c r="FT24" s="787"/>
      <c r="FU24" s="787"/>
      <c r="FV24" s="787"/>
      <c r="FW24" s="787"/>
      <c r="FX24" s="787"/>
      <c r="FY24" s="787"/>
      <c r="FZ24" s="787"/>
      <c r="GA24" s="787"/>
      <c r="GB24" s="787"/>
      <c r="GC24" s="787"/>
      <c r="GD24" s="787"/>
      <c r="GE24" s="787"/>
      <c r="GF24" s="787"/>
      <c r="GG24" s="787"/>
      <c r="GH24" s="787"/>
      <c r="GI24" s="787"/>
      <c r="GJ24" s="787"/>
      <c r="GK24" s="787"/>
      <c r="GL24" s="787"/>
      <c r="GM24" s="787"/>
      <c r="GN24" s="787"/>
      <c r="GO24" s="787"/>
      <c r="GP24" s="787"/>
      <c r="GQ24" s="787"/>
      <c r="GR24" s="787"/>
      <c r="GS24" s="787"/>
      <c r="GT24" s="787"/>
      <c r="GU24" s="787"/>
      <c r="GV24" s="787"/>
      <c r="GW24" s="787"/>
      <c r="GX24" s="787"/>
      <c r="GY24" s="787"/>
      <c r="GZ24" s="787"/>
      <c r="HA24" s="787"/>
      <c r="HB24" s="787"/>
      <c r="HC24" s="787"/>
      <c r="HD24" s="787"/>
      <c r="HE24" s="787"/>
      <c r="HF24" s="787"/>
      <c r="HG24" s="787"/>
      <c r="HH24" s="787"/>
      <c r="HI24" s="787"/>
      <c r="HJ24" s="787"/>
      <c r="HK24" s="787"/>
      <c r="HL24" s="787"/>
      <c r="HM24" s="787"/>
      <c r="HN24" s="787"/>
      <c r="HO24" s="787"/>
      <c r="HP24" s="787"/>
      <c r="HQ24" s="787"/>
      <c r="HR24" s="787"/>
      <c r="HS24" s="787"/>
      <c r="HT24" s="787"/>
      <c r="HU24" s="787"/>
    </row>
    <row r="25" spans="1:229" s="790" customFormat="1" ht="38.25">
      <c r="A25" s="727" t="s">
        <v>488</v>
      </c>
      <c r="B25" s="731" t="s">
        <v>460</v>
      </c>
      <c r="C25" s="782">
        <f>MIN(K11:IV11)</f>
        <v>0</v>
      </c>
      <c r="D25" s="757" t="str">
        <f>IF(C25=0,"Au moins un des CR comporte un total de produits prévus N = 0",IF(C25&lt;0,"Au moins un des CR comporte un total des produits prévus N &lt; 0 (Atypie)","OK"))</f>
        <v>Au moins un des CR comporte un total de produits prévus N = 0</v>
      </c>
      <c r="E25" s="725" t="s">
        <v>466</v>
      </c>
      <c r="F25" s="427"/>
      <c r="G25" s="411"/>
      <c r="H25" s="827"/>
      <c r="I25" s="742" t="s">
        <v>492</v>
      </c>
      <c r="J25" s="742"/>
      <c r="K25" s="746">
        <f>_xlfn.IFERROR((K24-K23)/K23,"")</f>
      </c>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789"/>
      <c r="BK25" s="789"/>
      <c r="BL25" s="789"/>
      <c r="BM25" s="789"/>
      <c r="BN25" s="789"/>
      <c r="BO25" s="789"/>
      <c r="BP25" s="789"/>
      <c r="BQ25" s="789"/>
      <c r="BR25" s="789"/>
      <c r="BS25" s="789"/>
      <c r="BT25" s="789"/>
      <c r="BU25" s="789"/>
      <c r="BV25" s="789"/>
      <c r="BW25" s="789"/>
      <c r="BX25" s="789"/>
      <c r="BY25" s="789"/>
      <c r="BZ25" s="789"/>
      <c r="CA25" s="789"/>
      <c r="CB25" s="789"/>
      <c r="CC25" s="789"/>
      <c r="CD25" s="789"/>
      <c r="CE25" s="789"/>
      <c r="CF25" s="789"/>
      <c r="CG25" s="789"/>
      <c r="CH25" s="789"/>
      <c r="CI25" s="789"/>
      <c r="CJ25" s="789"/>
      <c r="CK25" s="789"/>
      <c r="CL25" s="789"/>
      <c r="CM25" s="789"/>
      <c r="CN25" s="789"/>
      <c r="CO25" s="789"/>
      <c r="CP25" s="789"/>
      <c r="CQ25" s="789"/>
      <c r="CR25" s="789"/>
      <c r="CS25" s="789"/>
      <c r="CT25" s="789"/>
      <c r="CU25" s="789"/>
      <c r="CV25" s="789"/>
      <c r="CW25" s="789"/>
      <c r="CX25" s="789"/>
      <c r="CY25" s="789"/>
      <c r="CZ25" s="789"/>
      <c r="DA25" s="789"/>
      <c r="DB25" s="789"/>
      <c r="DC25" s="789"/>
      <c r="DD25" s="789"/>
      <c r="DE25" s="789"/>
      <c r="DF25" s="789"/>
      <c r="DG25" s="789"/>
      <c r="DH25" s="789"/>
      <c r="DI25" s="789"/>
      <c r="DJ25" s="789"/>
      <c r="DK25" s="789"/>
      <c r="DL25" s="789"/>
      <c r="DM25" s="789"/>
      <c r="DN25" s="789"/>
      <c r="DO25" s="789"/>
      <c r="DP25" s="789"/>
      <c r="DQ25" s="789"/>
      <c r="DR25" s="789"/>
      <c r="DS25" s="789"/>
      <c r="DT25" s="789"/>
      <c r="DU25" s="789"/>
      <c r="DV25" s="789"/>
      <c r="DW25" s="789"/>
      <c r="DX25" s="789"/>
      <c r="DY25" s="789"/>
      <c r="DZ25" s="789"/>
      <c r="EA25" s="789"/>
      <c r="EB25" s="789"/>
      <c r="EC25" s="789"/>
      <c r="ED25" s="789"/>
      <c r="EE25" s="789"/>
      <c r="EF25" s="789"/>
      <c r="EG25" s="789"/>
      <c r="EH25" s="789"/>
      <c r="EI25" s="789"/>
      <c r="EJ25" s="789"/>
      <c r="EK25" s="789"/>
      <c r="EL25" s="789"/>
      <c r="EM25" s="789"/>
      <c r="EN25" s="789"/>
      <c r="EO25" s="789"/>
      <c r="EP25" s="789"/>
      <c r="EQ25" s="789"/>
      <c r="ER25" s="789"/>
      <c r="ES25" s="789"/>
      <c r="ET25" s="789"/>
      <c r="EU25" s="789"/>
      <c r="EV25" s="789"/>
      <c r="EW25" s="789"/>
      <c r="EX25" s="789"/>
      <c r="EY25" s="789"/>
      <c r="EZ25" s="789"/>
      <c r="FA25" s="789"/>
      <c r="FB25" s="789"/>
      <c r="FC25" s="789"/>
      <c r="FD25" s="789"/>
      <c r="FE25" s="789"/>
      <c r="FF25" s="789"/>
      <c r="FG25" s="789"/>
      <c r="FH25" s="789"/>
      <c r="FI25" s="789"/>
      <c r="FJ25" s="789"/>
      <c r="FK25" s="789"/>
      <c r="FL25" s="789"/>
      <c r="FM25" s="789"/>
      <c r="FN25" s="789"/>
      <c r="FO25" s="789"/>
      <c r="FP25" s="789"/>
      <c r="FQ25" s="789"/>
      <c r="FR25" s="789"/>
      <c r="FS25" s="789"/>
      <c r="FT25" s="789"/>
      <c r="FU25" s="789"/>
      <c r="FV25" s="789"/>
      <c r="FW25" s="789"/>
      <c r="FX25" s="789"/>
      <c r="FY25" s="789"/>
      <c r="FZ25" s="789"/>
      <c r="GA25" s="789"/>
      <c r="GB25" s="789"/>
      <c r="GC25" s="789"/>
      <c r="GD25" s="789"/>
      <c r="GE25" s="789"/>
      <c r="GF25" s="789"/>
      <c r="GG25" s="789"/>
      <c r="GH25" s="789"/>
      <c r="GI25" s="789"/>
      <c r="GJ25" s="789"/>
      <c r="GK25" s="789"/>
      <c r="GL25" s="789"/>
      <c r="GM25" s="789"/>
      <c r="GN25" s="789"/>
      <c r="GO25" s="789"/>
      <c r="GP25" s="789"/>
      <c r="GQ25" s="789"/>
      <c r="GR25" s="789"/>
      <c r="GS25" s="789"/>
      <c r="GT25" s="789"/>
      <c r="GU25" s="789"/>
      <c r="GV25" s="789"/>
      <c r="GW25" s="789"/>
      <c r="GX25" s="789"/>
      <c r="GY25" s="789"/>
      <c r="GZ25" s="789"/>
      <c r="HA25" s="789"/>
      <c r="HB25" s="789"/>
      <c r="HC25" s="789"/>
      <c r="HD25" s="789"/>
      <c r="HE25" s="789"/>
      <c r="HF25" s="789"/>
      <c r="HG25" s="789"/>
      <c r="HH25" s="789"/>
      <c r="HI25" s="789"/>
      <c r="HJ25" s="789"/>
      <c r="HK25" s="789"/>
      <c r="HL25" s="789"/>
      <c r="HM25" s="789"/>
      <c r="HN25" s="789"/>
      <c r="HO25" s="789"/>
      <c r="HP25" s="789"/>
      <c r="HQ25" s="789"/>
      <c r="HR25" s="789"/>
      <c r="HS25" s="789"/>
      <c r="HT25" s="789"/>
      <c r="HU25" s="789"/>
    </row>
    <row r="26" spans="1:229" s="752" customFormat="1" ht="51">
      <c r="A26" s="727" t="s">
        <v>489</v>
      </c>
      <c r="B26" s="731" t="s">
        <v>460</v>
      </c>
      <c r="C26" s="783">
        <f>MIN(K35:IV35)</f>
        <v>0</v>
      </c>
      <c r="D26" s="757" t="str">
        <f>IF(C26=0,"Au moins un des CR comporte un total de produits réalisés N-1 = 0",IF(C26&lt;0,"Au moins un des CR comporte un total des produits réalisés N-1 &lt; 0 (Atypie)","OK"))</f>
        <v>Au moins un des CR comporte un total de produits réalisés N-1 = 0</v>
      </c>
      <c r="E26" s="725" t="s">
        <v>493</v>
      </c>
      <c r="F26" s="427"/>
      <c r="G26" s="411"/>
      <c r="H26" s="738" t="s">
        <v>504</v>
      </c>
      <c r="I26" s="742" t="s">
        <v>87</v>
      </c>
      <c r="J26" s="742"/>
      <c r="K26" s="750">
        <f>VLOOKUP("Groupe I : charges afférentes à l'exploitation courante",Conso!$3:$21,$J$7,FALSE)</f>
        <v>0</v>
      </c>
      <c r="L26" s="751"/>
      <c r="M26" s="751"/>
      <c r="N26" s="751"/>
      <c r="O26" s="751"/>
      <c r="P26" s="751"/>
      <c r="Q26" s="751"/>
      <c r="R26" s="751"/>
      <c r="S26" s="751"/>
      <c r="T26" s="751"/>
      <c r="U26" s="751"/>
      <c r="V26" s="751"/>
      <c r="W26" s="751"/>
      <c r="X26" s="751"/>
      <c r="Y26" s="751"/>
      <c r="Z26" s="751"/>
      <c r="AA26" s="751"/>
      <c r="AB26" s="751"/>
      <c r="AC26" s="751"/>
      <c r="AD26" s="751"/>
      <c r="AE26" s="751"/>
      <c r="AF26" s="751"/>
      <c r="AG26" s="751"/>
      <c r="AH26" s="751"/>
      <c r="AI26" s="751"/>
      <c r="AJ26" s="751"/>
      <c r="AK26" s="751"/>
      <c r="AL26" s="751"/>
      <c r="AM26" s="751"/>
      <c r="AN26" s="751"/>
      <c r="AO26" s="751"/>
      <c r="AP26" s="751"/>
      <c r="AQ26" s="751"/>
      <c r="AR26" s="751"/>
      <c r="AS26" s="751"/>
      <c r="AT26" s="751"/>
      <c r="AU26" s="751"/>
      <c r="AV26" s="751"/>
      <c r="AW26" s="751"/>
      <c r="AX26" s="751"/>
      <c r="AY26" s="751"/>
      <c r="AZ26" s="751"/>
      <c r="BA26" s="751"/>
      <c r="BB26" s="751"/>
      <c r="BC26" s="751"/>
      <c r="BD26" s="751"/>
      <c r="BE26" s="751"/>
      <c r="BF26" s="751"/>
      <c r="BG26" s="751"/>
      <c r="BH26" s="751"/>
      <c r="BI26" s="751"/>
      <c r="BJ26" s="751"/>
      <c r="BK26" s="751"/>
      <c r="BL26" s="751"/>
      <c r="BM26" s="751"/>
      <c r="BN26" s="751"/>
      <c r="BO26" s="751"/>
      <c r="BP26" s="751"/>
      <c r="BQ26" s="751"/>
      <c r="BR26" s="751"/>
      <c r="BS26" s="751"/>
      <c r="BT26" s="751"/>
      <c r="BU26" s="751"/>
      <c r="BV26" s="751"/>
      <c r="BW26" s="751"/>
      <c r="BX26" s="751"/>
      <c r="BY26" s="751"/>
      <c r="BZ26" s="751"/>
      <c r="CA26" s="751"/>
      <c r="CB26" s="751"/>
      <c r="CC26" s="751"/>
      <c r="CD26" s="751"/>
      <c r="CE26" s="751"/>
      <c r="CF26" s="751"/>
      <c r="CG26" s="751"/>
      <c r="CH26" s="751"/>
      <c r="CI26" s="751"/>
      <c r="CJ26" s="751"/>
      <c r="CK26" s="751"/>
      <c r="CL26" s="751"/>
      <c r="CM26" s="751"/>
      <c r="CN26" s="751"/>
      <c r="CO26" s="751"/>
      <c r="CP26" s="751"/>
      <c r="CQ26" s="751"/>
      <c r="CR26" s="751"/>
      <c r="CS26" s="751"/>
      <c r="CT26" s="751"/>
      <c r="CU26" s="751"/>
      <c r="CV26" s="751"/>
      <c r="CW26" s="751"/>
      <c r="CX26" s="751"/>
      <c r="CY26" s="751"/>
      <c r="CZ26" s="751"/>
      <c r="DA26" s="751"/>
      <c r="DB26" s="751"/>
      <c r="DC26" s="751"/>
      <c r="DD26" s="751"/>
      <c r="DE26" s="751"/>
      <c r="DF26" s="751"/>
      <c r="DG26" s="751"/>
      <c r="DH26" s="751"/>
      <c r="DI26" s="751"/>
      <c r="DJ26" s="751"/>
      <c r="DK26" s="751"/>
      <c r="DL26" s="751"/>
      <c r="DM26" s="751"/>
      <c r="DN26" s="751"/>
      <c r="DO26" s="751"/>
      <c r="DP26" s="751"/>
      <c r="DQ26" s="751"/>
      <c r="DR26" s="751"/>
      <c r="DS26" s="751"/>
      <c r="DT26" s="751"/>
      <c r="DU26" s="751"/>
      <c r="DV26" s="751"/>
      <c r="DW26" s="751"/>
      <c r="DX26" s="751"/>
      <c r="DY26" s="751"/>
      <c r="DZ26" s="751"/>
      <c r="EA26" s="751"/>
      <c r="EB26" s="751"/>
      <c r="EC26" s="751"/>
      <c r="ED26" s="751"/>
      <c r="EE26" s="751"/>
      <c r="EF26" s="751"/>
      <c r="EG26" s="751"/>
      <c r="EH26" s="751"/>
      <c r="EI26" s="751"/>
      <c r="EJ26" s="751"/>
      <c r="EK26" s="751"/>
      <c r="EL26" s="751"/>
      <c r="EM26" s="751"/>
      <c r="EN26" s="751"/>
      <c r="EO26" s="751"/>
      <c r="EP26" s="751"/>
      <c r="EQ26" s="751"/>
      <c r="ER26" s="751"/>
      <c r="ES26" s="751"/>
      <c r="ET26" s="751"/>
      <c r="EU26" s="751"/>
      <c r="EV26" s="751"/>
      <c r="EW26" s="751"/>
      <c r="EX26" s="751"/>
      <c r="EY26" s="751"/>
      <c r="EZ26" s="751"/>
      <c r="FA26" s="751"/>
      <c r="FB26" s="751"/>
      <c r="FC26" s="751"/>
      <c r="FD26" s="751"/>
      <c r="FE26" s="751"/>
      <c r="FF26" s="751"/>
      <c r="FG26" s="751"/>
      <c r="FH26" s="751"/>
      <c r="FI26" s="751"/>
      <c r="FJ26" s="751"/>
      <c r="FK26" s="751"/>
      <c r="FL26" s="751"/>
      <c r="FM26" s="751"/>
      <c r="FN26" s="751"/>
      <c r="FO26" s="751"/>
      <c r="FP26" s="751"/>
      <c r="FQ26" s="751"/>
      <c r="FR26" s="751"/>
      <c r="FS26" s="751"/>
      <c r="FT26" s="751"/>
      <c r="FU26" s="751"/>
      <c r="FV26" s="751"/>
      <c r="FW26" s="751"/>
      <c r="FX26" s="751"/>
      <c r="FY26" s="751"/>
      <c r="FZ26" s="751"/>
      <c r="GA26" s="751"/>
      <c r="GB26" s="751"/>
      <c r="GC26" s="751"/>
      <c r="GD26" s="751"/>
      <c r="GE26" s="751"/>
      <c r="GF26" s="751"/>
      <c r="GG26" s="751"/>
      <c r="GH26" s="751"/>
      <c r="GI26" s="751"/>
      <c r="GJ26" s="751"/>
      <c r="GK26" s="751"/>
      <c r="GL26" s="751"/>
      <c r="GM26" s="751"/>
      <c r="GN26" s="751"/>
      <c r="GO26" s="751"/>
      <c r="GP26" s="751"/>
      <c r="GQ26" s="751"/>
      <c r="GR26" s="751"/>
      <c r="GS26" s="751"/>
      <c r="GT26" s="751"/>
      <c r="GU26" s="751"/>
      <c r="GV26" s="751"/>
      <c r="GW26" s="751"/>
      <c r="GX26" s="751"/>
      <c r="GY26" s="751"/>
      <c r="GZ26" s="751"/>
      <c r="HA26" s="751"/>
      <c r="HB26" s="751"/>
      <c r="HC26" s="751"/>
      <c r="HD26" s="751"/>
      <c r="HE26" s="751"/>
      <c r="HF26" s="751"/>
      <c r="HG26" s="751"/>
      <c r="HH26" s="751"/>
      <c r="HI26" s="751"/>
      <c r="HJ26" s="751"/>
      <c r="HK26" s="751"/>
      <c r="HL26" s="751"/>
      <c r="HM26" s="751"/>
      <c r="HN26" s="751"/>
      <c r="HO26" s="751"/>
      <c r="HP26" s="751"/>
      <c r="HQ26" s="751"/>
      <c r="HR26" s="751"/>
      <c r="HS26" s="751"/>
      <c r="HT26" s="751"/>
      <c r="HU26" s="751"/>
    </row>
    <row r="27" spans="1:229" s="788" customFormat="1" ht="38.25" customHeight="1">
      <c r="A27" s="727" t="s">
        <v>496</v>
      </c>
      <c r="B27" s="731" t="s">
        <v>460</v>
      </c>
      <c r="C27" s="782">
        <f>MIN(K15:IV15)</f>
        <v>0</v>
      </c>
      <c r="D27" s="757" t="str">
        <f>IF(C27=0,"Au moins un des CR comporte un total de charges réalisées N = 0",IF(C27&lt;0,"Au moins un des CR comporte un total de charges réalisées N &lt; 0 (Atypie)","OK"))</f>
        <v>Au moins un des CR comporte un total de charges réalisées N = 0</v>
      </c>
      <c r="E27" s="725" t="s">
        <v>466</v>
      </c>
      <c r="F27" s="427"/>
      <c r="G27" s="411"/>
      <c r="H27" s="826" t="s">
        <v>505</v>
      </c>
      <c r="I27" s="742" t="s">
        <v>87</v>
      </c>
      <c r="J27" s="742"/>
      <c r="K27" s="750">
        <f>VLOOKUP("Groupe I : charges afférentes à l'exploitation courante",Conso!$25:$43,$J$7,FALSE)</f>
        <v>0</v>
      </c>
      <c r="L27" s="787"/>
      <c r="M27" s="787"/>
      <c r="N27" s="787"/>
      <c r="O27" s="787"/>
      <c r="P27" s="787"/>
      <c r="Q27" s="787"/>
      <c r="R27" s="787"/>
      <c r="S27" s="787"/>
      <c r="T27" s="787"/>
      <c r="U27" s="787"/>
      <c r="V27" s="787"/>
      <c r="W27" s="787"/>
      <c r="X27" s="787"/>
      <c r="Y27" s="787"/>
      <c r="Z27" s="787"/>
      <c r="AA27" s="787"/>
      <c r="AB27" s="787"/>
      <c r="AC27" s="787"/>
      <c r="AD27" s="787"/>
      <c r="AE27" s="787"/>
      <c r="AF27" s="787"/>
      <c r="AG27" s="787"/>
      <c r="AH27" s="787"/>
      <c r="AI27" s="787"/>
      <c r="AJ27" s="787"/>
      <c r="AK27" s="787"/>
      <c r="AL27" s="787"/>
      <c r="AM27" s="787"/>
      <c r="AN27" s="787"/>
      <c r="AO27" s="787"/>
      <c r="AP27" s="787"/>
      <c r="AQ27" s="787"/>
      <c r="AR27" s="787"/>
      <c r="AS27" s="787"/>
      <c r="AT27" s="787"/>
      <c r="AU27" s="787"/>
      <c r="AV27" s="787"/>
      <c r="AW27" s="787"/>
      <c r="AX27" s="787"/>
      <c r="AY27" s="787"/>
      <c r="AZ27" s="787"/>
      <c r="BA27" s="787"/>
      <c r="BB27" s="787"/>
      <c r="BC27" s="787"/>
      <c r="BD27" s="787"/>
      <c r="BE27" s="787"/>
      <c r="BF27" s="787"/>
      <c r="BG27" s="787"/>
      <c r="BH27" s="787"/>
      <c r="BI27" s="787"/>
      <c r="BJ27" s="787"/>
      <c r="BK27" s="787"/>
      <c r="BL27" s="787"/>
      <c r="BM27" s="787"/>
      <c r="BN27" s="787"/>
      <c r="BO27" s="787"/>
      <c r="BP27" s="787"/>
      <c r="BQ27" s="787"/>
      <c r="BR27" s="787"/>
      <c r="BS27" s="787"/>
      <c r="BT27" s="787"/>
      <c r="BU27" s="787"/>
      <c r="BV27" s="787"/>
      <c r="BW27" s="787"/>
      <c r="BX27" s="787"/>
      <c r="BY27" s="787"/>
      <c r="BZ27" s="787"/>
      <c r="CA27" s="787"/>
      <c r="CB27" s="787"/>
      <c r="CC27" s="787"/>
      <c r="CD27" s="787"/>
      <c r="CE27" s="787"/>
      <c r="CF27" s="787"/>
      <c r="CG27" s="787"/>
      <c r="CH27" s="787"/>
      <c r="CI27" s="787"/>
      <c r="CJ27" s="787"/>
      <c r="CK27" s="787"/>
      <c r="CL27" s="787"/>
      <c r="CM27" s="787"/>
      <c r="CN27" s="787"/>
      <c r="CO27" s="787"/>
      <c r="CP27" s="787"/>
      <c r="CQ27" s="787"/>
      <c r="CR27" s="787"/>
      <c r="CS27" s="787"/>
      <c r="CT27" s="787"/>
      <c r="CU27" s="787"/>
      <c r="CV27" s="787"/>
      <c r="CW27" s="787"/>
      <c r="CX27" s="787"/>
      <c r="CY27" s="787"/>
      <c r="CZ27" s="787"/>
      <c r="DA27" s="787"/>
      <c r="DB27" s="787"/>
      <c r="DC27" s="787"/>
      <c r="DD27" s="787"/>
      <c r="DE27" s="787"/>
      <c r="DF27" s="787"/>
      <c r="DG27" s="787"/>
      <c r="DH27" s="787"/>
      <c r="DI27" s="787"/>
      <c r="DJ27" s="787"/>
      <c r="DK27" s="787"/>
      <c r="DL27" s="787"/>
      <c r="DM27" s="787"/>
      <c r="DN27" s="787"/>
      <c r="DO27" s="787"/>
      <c r="DP27" s="787"/>
      <c r="DQ27" s="787"/>
      <c r="DR27" s="787"/>
      <c r="DS27" s="787"/>
      <c r="DT27" s="787"/>
      <c r="DU27" s="787"/>
      <c r="DV27" s="787"/>
      <c r="DW27" s="787"/>
      <c r="DX27" s="787"/>
      <c r="DY27" s="787"/>
      <c r="DZ27" s="787"/>
      <c r="EA27" s="787"/>
      <c r="EB27" s="787"/>
      <c r="EC27" s="787"/>
      <c r="ED27" s="787"/>
      <c r="EE27" s="787"/>
      <c r="EF27" s="787"/>
      <c r="EG27" s="787"/>
      <c r="EH27" s="787"/>
      <c r="EI27" s="787"/>
      <c r="EJ27" s="787"/>
      <c r="EK27" s="787"/>
      <c r="EL27" s="787"/>
      <c r="EM27" s="787"/>
      <c r="EN27" s="787"/>
      <c r="EO27" s="787"/>
      <c r="EP27" s="787"/>
      <c r="EQ27" s="787"/>
      <c r="ER27" s="787"/>
      <c r="ES27" s="787"/>
      <c r="ET27" s="787"/>
      <c r="EU27" s="787"/>
      <c r="EV27" s="787"/>
      <c r="EW27" s="787"/>
      <c r="EX27" s="787"/>
      <c r="EY27" s="787"/>
      <c r="EZ27" s="787"/>
      <c r="FA27" s="787"/>
      <c r="FB27" s="787"/>
      <c r="FC27" s="787"/>
      <c r="FD27" s="787"/>
      <c r="FE27" s="787"/>
      <c r="FF27" s="787"/>
      <c r="FG27" s="787"/>
      <c r="FH27" s="787"/>
      <c r="FI27" s="787"/>
      <c r="FJ27" s="787"/>
      <c r="FK27" s="787"/>
      <c r="FL27" s="787"/>
      <c r="FM27" s="787"/>
      <c r="FN27" s="787"/>
      <c r="FO27" s="787"/>
      <c r="FP27" s="787"/>
      <c r="FQ27" s="787"/>
      <c r="FR27" s="787"/>
      <c r="FS27" s="787"/>
      <c r="FT27" s="787"/>
      <c r="FU27" s="787"/>
      <c r="FV27" s="787"/>
      <c r="FW27" s="787"/>
      <c r="FX27" s="787"/>
      <c r="FY27" s="787"/>
      <c r="FZ27" s="787"/>
      <c r="GA27" s="787"/>
      <c r="GB27" s="787"/>
      <c r="GC27" s="787"/>
      <c r="GD27" s="787"/>
      <c r="GE27" s="787"/>
      <c r="GF27" s="787"/>
      <c r="GG27" s="787"/>
      <c r="GH27" s="787"/>
      <c r="GI27" s="787"/>
      <c r="GJ27" s="787"/>
      <c r="GK27" s="787"/>
      <c r="GL27" s="787"/>
      <c r="GM27" s="787"/>
      <c r="GN27" s="787"/>
      <c r="GO27" s="787"/>
      <c r="GP27" s="787"/>
      <c r="GQ27" s="787"/>
      <c r="GR27" s="787"/>
      <c r="GS27" s="787"/>
      <c r="GT27" s="787"/>
      <c r="GU27" s="787"/>
      <c r="GV27" s="787"/>
      <c r="GW27" s="787"/>
      <c r="GX27" s="787"/>
      <c r="GY27" s="787"/>
      <c r="GZ27" s="787"/>
      <c r="HA27" s="787"/>
      <c r="HB27" s="787"/>
      <c r="HC27" s="787"/>
      <c r="HD27" s="787"/>
      <c r="HE27" s="787"/>
      <c r="HF27" s="787"/>
      <c r="HG27" s="787"/>
      <c r="HH27" s="787"/>
      <c r="HI27" s="787"/>
      <c r="HJ27" s="787"/>
      <c r="HK27" s="787"/>
      <c r="HL27" s="787"/>
      <c r="HM27" s="787"/>
      <c r="HN27" s="787"/>
      <c r="HO27" s="787"/>
      <c r="HP27" s="787"/>
      <c r="HQ27" s="787"/>
      <c r="HR27" s="787"/>
      <c r="HS27" s="787"/>
      <c r="HT27" s="787"/>
      <c r="HU27" s="787"/>
    </row>
    <row r="28" spans="1:229" s="790" customFormat="1" ht="38.25">
      <c r="A28" s="727" t="s">
        <v>497</v>
      </c>
      <c r="B28" s="731" t="s">
        <v>460</v>
      </c>
      <c r="C28" s="782">
        <f>MIN(K14:IV14)</f>
        <v>0</v>
      </c>
      <c r="D28" s="757" t="str">
        <f>IF(C28=0,"Au moins un des CR comporte un total de charges prévues N = 0",IF(C28&lt;0,"Au moins un des CR comporte un total de charges prévues N &lt; 0 (Atypie)","OK"))</f>
        <v>Au moins un des CR comporte un total de charges prévues N = 0</v>
      </c>
      <c r="E28" s="725" t="s">
        <v>466</v>
      </c>
      <c r="F28" s="427"/>
      <c r="G28" s="411"/>
      <c r="H28" s="827"/>
      <c r="I28" s="742" t="s">
        <v>492</v>
      </c>
      <c r="J28" s="742"/>
      <c r="K28" s="746">
        <f>_xlfn.IFERROR((K27-K26)/K26,"")</f>
      </c>
      <c r="L28" s="789"/>
      <c r="M28" s="789"/>
      <c r="N28" s="789"/>
      <c r="O28" s="789"/>
      <c r="P28" s="789"/>
      <c r="Q28" s="789"/>
      <c r="R28" s="789"/>
      <c r="S28" s="789"/>
      <c r="T28" s="789"/>
      <c r="U28" s="789"/>
      <c r="V28" s="789"/>
      <c r="W28" s="789"/>
      <c r="X28" s="789"/>
      <c r="Y28" s="789"/>
      <c r="Z28" s="789"/>
      <c r="AA28" s="789"/>
      <c r="AB28" s="789"/>
      <c r="AC28" s="789"/>
      <c r="AD28" s="789"/>
      <c r="AE28" s="789"/>
      <c r="AF28" s="789"/>
      <c r="AG28" s="789"/>
      <c r="AH28" s="789"/>
      <c r="AI28" s="789"/>
      <c r="AJ28" s="789"/>
      <c r="AK28" s="789"/>
      <c r="AL28" s="789"/>
      <c r="AM28" s="789"/>
      <c r="AN28" s="789"/>
      <c r="AO28" s="789"/>
      <c r="AP28" s="789"/>
      <c r="AQ28" s="789"/>
      <c r="AR28" s="789"/>
      <c r="AS28" s="789"/>
      <c r="AT28" s="789"/>
      <c r="AU28" s="789"/>
      <c r="AV28" s="789"/>
      <c r="AW28" s="789"/>
      <c r="AX28" s="789"/>
      <c r="AY28" s="789"/>
      <c r="AZ28" s="789"/>
      <c r="BA28" s="789"/>
      <c r="BB28" s="789"/>
      <c r="BC28" s="789"/>
      <c r="BD28" s="789"/>
      <c r="BE28" s="789"/>
      <c r="BF28" s="789"/>
      <c r="BG28" s="789"/>
      <c r="BH28" s="789"/>
      <c r="BI28" s="789"/>
      <c r="BJ28" s="789"/>
      <c r="BK28" s="789"/>
      <c r="BL28" s="789"/>
      <c r="BM28" s="789"/>
      <c r="BN28" s="789"/>
      <c r="BO28" s="789"/>
      <c r="BP28" s="789"/>
      <c r="BQ28" s="789"/>
      <c r="BR28" s="789"/>
      <c r="BS28" s="789"/>
      <c r="BT28" s="789"/>
      <c r="BU28" s="789"/>
      <c r="BV28" s="789"/>
      <c r="BW28" s="789"/>
      <c r="BX28" s="789"/>
      <c r="BY28" s="789"/>
      <c r="BZ28" s="789"/>
      <c r="CA28" s="789"/>
      <c r="CB28" s="789"/>
      <c r="CC28" s="789"/>
      <c r="CD28" s="789"/>
      <c r="CE28" s="789"/>
      <c r="CF28" s="789"/>
      <c r="CG28" s="789"/>
      <c r="CH28" s="789"/>
      <c r="CI28" s="789"/>
      <c r="CJ28" s="789"/>
      <c r="CK28" s="789"/>
      <c r="CL28" s="789"/>
      <c r="CM28" s="789"/>
      <c r="CN28" s="789"/>
      <c r="CO28" s="789"/>
      <c r="CP28" s="789"/>
      <c r="CQ28" s="789"/>
      <c r="CR28" s="789"/>
      <c r="CS28" s="789"/>
      <c r="CT28" s="789"/>
      <c r="CU28" s="789"/>
      <c r="CV28" s="789"/>
      <c r="CW28" s="789"/>
      <c r="CX28" s="789"/>
      <c r="CY28" s="789"/>
      <c r="CZ28" s="789"/>
      <c r="DA28" s="789"/>
      <c r="DB28" s="789"/>
      <c r="DC28" s="789"/>
      <c r="DD28" s="789"/>
      <c r="DE28" s="789"/>
      <c r="DF28" s="789"/>
      <c r="DG28" s="789"/>
      <c r="DH28" s="789"/>
      <c r="DI28" s="789"/>
      <c r="DJ28" s="789"/>
      <c r="DK28" s="789"/>
      <c r="DL28" s="789"/>
      <c r="DM28" s="789"/>
      <c r="DN28" s="789"/>
      <c r="DO28" s="789"/>
      <c r="DP28" s="789"/>
      <c r="DQ28" s="789"/>
      <c r="DR28" s="789"/>
      <c r="DS28" s="789"/>
      <c r="DT28" s="789"/>
      <c r="DU28" s="789"/>
      <c r="DV28" s="789"/>
      <c r="DW28" s="789"/>
      <c r="DX28" s="789"/>
      <c r="DY28" s="789"/>
      <c r="DZ28" s="789"/>
      <c r="EA28" s="789"/>
      <c r="EB28" s="789"/>
      <c r="EC28" s="789"/>
      <c r="ED28" s="789"/>
      <c r="EE28" s="789"/>
      <c r="EF28" s="789"/>
      <c r="EG28" s="789"/>
      <c r="EH28" s="789"/>
      <c r="EI28" s="789"/>
      <c r="EJ28" s="789"/>
      <c r="EK28" s="789"/>
      <c r="EL28" s="789"/>
      <c r="EM28" s="789"/>
      <c r="EN28" s="789"/>
      <c r="EO28" s="789"/>
      <c r="EP28" s="789"/>
      <c r="EQ28" s="789"/>
      <c r="ER28" s="789"/>
      <c r="ES28" s="789"/>
      <c r="ET28" s="789"/>
      <c r="EU28" s="789"/>
      <c r="EV28" s="789"/>
      <c r="EW28" s="789"/>
      <c r="EX28" s="789"/>
      <c r="EY28" s="789"/>
      <c r="EZ28" s="789"/>
      <c r="FA28" s="789"/>
      <c r="FB28" s="789"/>
      <c r="FC28" s="789"/>
      <c r="FD28" s="789"/>
      <c r="FE28" s="789"/>
      <c r="FF28" s="789"/>
      <c r="FG28" s="789"/>
      <c r="FH28" s="789"/>
      <c r="FI28" s="789"/>
      <c r="FJ28" s="789"/>
      <c r="FK28" s="789"/>
      <c r="FL28" s="789"/>
      <c r="FM28" s="789"/>
      <c r="FN28" s="789"/>
      <c r="FO28" s="789"/>
      <c r="FP28" s="789"/>
      <c r="FQ28" s="789"/>
      <c r="FR28" s="789"/>
      <c r="FS28" s="789"/>
      <c r="FT28" s="789"/>
      <c r="FU28" s="789"/>
      <c r="FV28" s="789"/>
      <c r="FW28" s="789"/>
      <c r="FX28" s="789"/>
      <c r="FY28" s="789"/>
      <c r="FZ28" s="789"/>
      <c r="GA28" s="789"/>
      <c r="GB28" s="789"/>
      <c r="GC28" s="789"/>
      <c r="GD28" s="789"/>
      <c r="GE28" s="789"/>
      <c r="GF28" s="789"/>
      <c r="GG28" s="789"/>
      <c r="GH28" s="789"/>
      <c r="GI28" s="789"/>
      <c r="GJ28" s="789"/>
      <c r="GK28" s="789"/>
      <c r="GL28" s="789"/>
      <c r="GM28" s="789"/>
      <c r="GN28" s="789"/>
      <c r="GO28" s="789"/>
      <c r="GP28" s="789"/>
      <c r="GQ28" s="789"/>
      <c r="GR28" s="789"/>
      <c r="GS28" s="789"/>
      <c r="GT28" s="789"/>
      <c r="GU28" s="789"/>
      <c r="GV28" s="789"/>
      <c r="GW28" s="789"/>
      <c r="GX28" s="789"/>
      <c r="GY28" s="789"/>
      <c r="GZ28" s="789"/>
      <c r="HA28" s="789"/>
      <c r="HB28" s="789"/>
      <c r="HC28" s="789"/>
      <c r="HD28" s="789"/>
      <c r="HE28" s="789"/>
      <c r="HF28" s="789"/>
      <c r="HG28" s="789"/>
      <c r="HH28" s="789"/>
      <c r="HI28" s="789"/>
      <c r="HJ28" s="789"/>
      <c r="HK28" s="789"/>
      <c r="HL28" s="789"/>
      <c r="HM28" s="789"/>
      <c r="HN28" s="789"/>
      <c r="HO28" s="789"/>
      <c r="HP28" s="789"/>
      <c r="HQ28" s="789"/>
      <c r="HR28" s="789"/>
      <c r="HS28" s="789"/>
      <c r="HT28" s="789"/>
      <c r="HU28" s="789"/>
    </row>
    <row r="29" spans="1:229" s="752" customFormat="1" ht="38.25">
      <c r="A29" s="727" t="s">
        <v>498</v>
      </c>
      <c r="B29" s="731" t="s">
        <v>460</v>
      </c>
      <c r="C29" s="783">
        <f>MIN(K37:IV37)</f>
        <v>0</v>
      </c>
      <c r="D29" s="757" t="str">
        <f>IF(C29=0,"Au moins un des CR comporte un total de charges réalisées N-1 = 0",IF(C29&lt;0,"Au moins un des CR comporte un total de charges réalisées N-1 &lt; 0 (Atypie)","OK"))</f>
        <v>Au moins un des CR comporte un total de charges réalisées N-1 = 0</v>
      </c>
      <c r="E29" s="725" t="s">
        <v>493</v>
      </c>
      <c r="F29" s="427"/>
      <c r="G29" s="411"/>
      <c r="H29" s="780" t="s">
        <v>529</v>
      </c>
      <c r="I29" s="742" t="s">
        <v>87</v>
      </c>
      <c r="J29" s="742"/>
      <c r="K29" s="750">
        <f>VLOOKUP("Groupe II : charges afférentes au personnel",Conso!$3:$21,$J$7,FALSE)</f>
        <v>0</v>
      </c>
      <c r="L29" s="751"/>
      <c r="M29" s="751"/>
      <c r="N29" s="751"/>
      <c r="O29" s="751"/>
      <c r="P29" s="751"/>
      <c r="Q29" s="751"/>
      <c r="R29" s="751"/>
      <c r="S29" s="751"/>
      <c r="T29" s="751"/>
      <c r="U29" s="751"/>
      <c r="V29" s="751"/>
      <c r="W29" s="751"/>
      <c r="X29" s="751"/>
      <c r="Y29" s="751"/>
      <c r="Z29" s="751"/>
      <c r="AA29" s="751"/>
      <c r="AB29" s="751"/>
      <c r="AC29" s="751"/>
      <c r="AD29" s="751"/>
      <c r="AE29" s="751"/>
      <c r="AF29" s="751"/>
      <c r="AG29" s="751"/>
      <c r="AH29" s="751"/>
      <c r="AI29" s="751"/>
      <c r="AJ29" s="751"/>
      <c r="AK29" s="751"/>
      <c r="AL29" s="751"/>
      <c r="AM29" s="751"/>
      <c r="AN29" s="751"/>
      <c r="AO29" s="751"/>
      <c r="AP29" s="751"/>
      <c r="AQ29" s="751"/>
      <c r="AR29" s="751"/>
      <c r="AS29" s="751"/>
      <c r="AT29" s="751"/>
      <c r="AU29" s="751"/>
      <c r="AV29" s="751"/>
      <c r="AW29" s="751"/>
      <c r="AX29" s="751"/>
      <c r="AY29" s="751"/>
      <c r="AZ29" s="751"/>
      <c r="BA29" s="751"/>
      <c r="BB29" s="751"/>
      <c r="BC29" s="751"/>
      <c r="BD29" s="751"/>
      <c r="BE29" s="751"/>
      <c r="BF29" s="751"/>
      <c r="BG29" s="751"/>
      <c r="BH29" s="751"/>
      <c r="BI29" s="751"/>
      <c r="BJ29" s="751"/>
      <c r="BK29" s="751"/>
      <c r="BL29" s="751"/>
      <c r="BM29" s="751"/>
      <c r="BN29" s="751"/>
      <c r="BO29" s="751"/>
      <c r="BP29" s="751"/>
      <c r="BQ29" s="751"/>
      <c r="BR29" s="751"/>
      <c r="BS29" s="751"/>
      <c r="BT29" s="751"/>
      <c r="BU29" s="751"/>
      <c r="BV29" s="751"/>
      <c r="BW29" s="751"/>
      <c r="BX29" s="751"/>
      <c r="BY29" s="751"/>
      <c r="BZ29" s="751"/>
      <c r="CA29" s="751"/>
      <c r="CB29" s="751"/>
      <c r="CC29" s="751"/>
      <c r="CD29" s="751"/>
      <c r="CE29" s="751"/>
      <c r="CF29" s="751"/>
      <c r="CG29" s="751"/>
      <c r="CH29" s="751"/>
      <c r="CI29" s="751"/>
      <c r="CJ29" s="751"/>
      <c r="CK29" s="751"/>
      <c r="CL29" s="751"/>
      <c r="CM29" s="751"/>
      <c r="CN29" s="751"/>
      <c r="CO29" s="751"/>
      <c r="CP29" s="751"/>
      <c r="CQ29" s="751"/>
      <c r="CR29" s="751"/>
      <c r="CS29" s="751"/>
      <c r="CT29" s="751"/>
      <c r="CU29" s="751"/>
      <c r="CV29" s="751"/>
      <c r="CW29" s="751"/>
      <c r="CX29" s="751"/>
      <c r="CY29" s="751"/>
      <c r="CZ29" s="751"/>
      <c r="DA29" s="751"/>
      <c r="DB29" s="751"/>
      <c r="DC29" s="751"/>
      <c r="DD29" s="751"/>
      <c r="DE29" s="751"/>
      <c r="DF29" s="751"/>
      <c r="DG29" s="751"/>
      <c r="DH29" s="751"/>
      <c r="DI29" s="751"/>
      <c r="DJ29" s="751"/>
      <c r="DK29" s="751"/>
      <c r="DL29" s="751"/>
      <c r="DM29" s="751"/>
      <c r="DN29" s="751"/>
      <c r="DO29" s="751"/>
      <c r="DP29" s="751"/>
      <c r="DQ29" s="751"/>
      <c r="DR29" s="751"/>
      <c r="DS29" s="751"/>
      <c r="DT29" s="751"/>
      <c r="DU29" s="751"/>
      <c r="DV29" s="751"/>
      <c r="DW29" s="751"/>
      <c r="DX29" s="751"/>
      <c r="DY29" s="751"/>
      <c r="DZ29" s="751"/>
      <c r="EA29" s="751"/>
      <c r="EB29" s="751"/>
      <c r="EC29" s="751"/>
      <c r="ED29" s="751"/>
      <c r="EE29" s="751"/>
      <c r="EF29" s="751"/>
      <c r="EG29" s="751"/>
      <c r="EH29" s="751"/>
      <c r="EI29" s="751"/>
      <c r="EJ29" s="751"/>
      <c r="EK29" s="751"/>
      <c r="EL29" s="751"/>
      <c r="EM29" s="751"/>
      <c r="EN29" s="751"/>
      <c r="EO29" s="751"/>
      <c r="EP29" s="751"/>
      <c r="EQ29" s="751"/>
      <c r="ER29" s="751"/>
      <c r="ES29" s="751"/>
      <c r="ET29" s="751"/>
      <c r="EU29" s="751"/>
      <c r="EV29" s="751"/>
      <c r="EW29" s="751"/>
      <c r="EX29" s="751"/>
      <c r="EY29" s="751"/>
      <c r="EZ29" s="751"/>
      <c r="FA29" s="751"/>
      <c r="FB29" s="751"/>
      <c r="FC29" s="751"/>
      <c r="FD29" s="751"/>
      <c r="FE29" s="751"/>
      <c r="FF29" s="751"/>
      <c r="FG29" s="751"/>
      <c r="FH29" s="751"/>
      <c r="FI29" s="751"/>
      <c r="FJ29" s="751"/>
      <c r="FK29" s="751"/>
      <c r="FL29" s="751"/>
      <c r="FM29" s="751"/>
      <c r="FN29" s="751"/>
      <c r="FO29" s="751"/>
      <c r="FP29" s="751"/>
      <c r="FQ29" s="751"/>
      <c r="FR29" s="751"/>
      <c r="FS29" s="751"/>
      <c r="FT29" s="751"/>
      <c r="FU29" s="751"/>
      <c r="FV29" s="751"/>
      <c r="FW29" s="751"/>
      <c r="FX29" s="751"/>
      <c r="FY29" s="751"/>
      <c r="FZ29" s="751"/>
      <c r="GA29" s="751"/>
      <c r="GB29" s="751"/>
      <c r="GC29" s="751"/>
      <c r="GD29" s="751"/>
      <c r="GE29" s="751"/>
      <c r="GF29" s="751"/>
      <c r="GG29" s="751"/>
      <c r="GH29" s="751"/>
      <c r="GI29" s="751"/>
      <c r="GJ29" s="751"/>
      <c r="GK29" s="751"/>
      <c r="GL29" s="751"/>
      <c r="GM29" s="751"/>
      <c r="GN29" s="751"/>
      <c r="GO29" s="751"/>
      <c r="GP29" s="751"/>
      <c r="GQ29" s="751"/>
      <c r="GR29" s="751"/>
      <c r="GS29" s="751"/>
      <c r="GT29" s="751"/>
      <c r="GU29" s="751"/>
      <c r="GV29" s="751"/>
      <c r="GW29" s="751"/>
      <c r="GX29" s="751"/>
      <c r="GY29" s="751"/>
      <c r="GZ29" s="751"/>
      <c r="HA29" s="751"/>
      <c r="HB29" s="751"/>
      <c r="HC29" s="751"/>
      <c r="HD29" s="751"/>
      <c r="HE29" s="751"/>
      <c r="HF29" s="751"/>
      <c r="HG29" s="751"/>
      <c r="HH29" s="751"/>
      <c r="HI29" s="751"/>
      <c r="HJ29" s="751"/>
      <c r="HK29" s="751"/>
      <c r="HL29" s="751"/>
      <c r="HM29" s="751"/>
      <c r="HN29" s="751"/>
      <c r="HO29" s="751"/>
      <c r="HP29" s="751"/>
      <c r="HQ29" s="751"/>
      <c r="HR29" s="751"/>
      <c r="HS29" s="751"/>
      <c r="HT29" s="751"/>
      <c r="HU29" s="751"/>
    </row>
    <row r="30" spans="1:229" s="788" customFormat="1" ht="39.75" customHeight="1">
      <c r="A30" s="727" t="s">
        <v>467</v>
      </c>
      <c r="B30" s="731" t="s">
        <v>460</v>
      </c>
      <c r="C30" s="782">
        <f>MIN(K18:IV18)</f>
        <v>0</v>
      </c>
      <c r="D30" s="757" t="str">
        <f>IF(C30=0,"Au moins un des CR comporte des produits GI réalisés N = 0",IF(C30&lt;0,"Au moins un des CR comporte des produits GI réalisés N &lt; 0 (Atypie)","OK"))</f>
        <v>Au moins un des CR comporte des produits GI réalisés N = 0</v>
      </c>
      <c r="E30" s="725" t="s">
        <v>466</v>
      </c>
      <c r="F30" s="427"/>
      <c r="G30" s="411"/>
      <c r="H30" s="826" t="s">
        <v>530</v>
      </c>
      <c r="I30" s="742" t="s">
        <v>87</v>
      </c>
      <c r="J30" s="742"/>
      <c r="K30" s="750">
        <f>VLOOKUP("Groupe II : charges afférentes au personnel",Conso!$25:$43,$J$7,FALSE)</f>
        <v>0</v>
      </c>
      <c r="L30" s="787"/>
      <c r="M30" s="787"/>
      <c r="N30" s="787"/>
      <c r="O30" s="787"/>
      <c r="P30" s="787"/>
      <c r="Q30" s="787"/>
      <c r="R30" s="787"/>
      <c r="S30" s="787"/>
      <c r="T30" s="787"/>
      <c r="U30" s="787"/>
      <c r="V30" s="787"/>
      <c r="W30" s="787"/>
      <c r="X30" s="787"/>
      <c r="Y30" s="787"/>
      <c r="Z30" s="787"/>
      <c r="AA30" s="787"/>
      <c r="AB30" s="787"/>
      <c r="AC30" s="787"/>
      <c r="AD30" s="787"/>
      <c r="AE30" s="787"/>
      <c r="AF30" s="787"/>
      <c r="AG30" s="787"/>
      <c r="AH30" s="787"/>
      <c r="AI30" s="787"/>
      <c r="AJ30" s="787"/>
      <c r="AK30" s="787"/>
      <c r="AL30" s="787"/>
      <c r="AM30" s="787"/>
      <c r="AN30" s="787"/>
      <c r="AO30" s="787"/>
      <c r="AP30" s="787"/>
      <c r="AQ30" s="787"/>
      <c r="AR30" s="787"/>
      <c r="AS30" s="787"/>
      <c r="AT30" s="787"/>
      <c r="AU30" s="787"/>
      <c r="AV30" s="787"/>
      <c r="AW30" s="787"/>
      <c r="AX30" s="787"/>
      <c r="AY30" s="787"/>
      <c r="AZ30" s="787"/>
      <c r="BA30" s="787"/>
      <c r="BB30" s="787"/>
      <c r="BC30" s="787"/>
      <c r="BD30" s="787"/>
      <c r="BE30" s="787"/>
      <c r="BF30" s="787"/>
      <c r="BG30" s="787"/>
      <c r="BH30" s="787"/>
      <c r="BI30" s="787"/>
      <c r="BJ30" s="787"/>
      <c r="BK30" s="787"/>
      <c r="BL30" s="787"/>
      <c r="BM30" s="787"/>
      <c r="BN30" s="787"/>
      <c r="BO30" s="787"/>
      <c r="BP30" s="787"/>
      <c r="BQ30" s="787"/>
      <c r="BR30" s="787"/>
      <c r="BS30" s="787"/>
      <c r="BT30" s="787"/>
      <c r="BU30" s="787"/>
      <c r="BV30" s="787"/>
      <c r="BW30" s="787"/>
      <c r="BX30" s="787"/>
      <c r="BY30" s="787"/>
      <c r="BZ30" s="787"/>
      <c r="CA30" s="787"/>
      <c r="CB30" s="787"/>
      <c r="CC30" s="787"/>
      <c r="CD30" s="787"/>
      <c r="CE30" s="787"/>
      <c r="CF30" s="787"/>
      <c r="CG30" s="787"/>
      <c r="CH30" s="787"/>
      <c r="CI30" s="787"/>
      <c r="CJ30" s="787"/>
      <c r="CK30" s="787"/>
      <c r="CL30" s="787"/>
      <c r="CM30" s="787"/>
      <c r="CN30" s="787"/>
      <c r="CO30" s="787"/>
      <c r="CP30" s="787"/>
      <c r="CQ30" s="787"/>
      <c r="CR30" s="787"/>
      <c r="CS30" s="787"/>
      <c r="CT30" s="787"/>
      <c r="CU30" s="787"/>
      <c r="CV30" s="787"/>
      <c r="CW30" s="787"/>
      <c r="CX30" s="787"/>
      <c r="CY30" s="787"/>
      <c r="CZ30" s="787"/>
      <c r="DA30" s="787"/>
      <c r="DB30" s="787"/>
      <c r="DC30" s="787"/>
      <c r="DD30" s="787"/>
      <c r="DE30" s="787"/>
      <c r="DF30" s="787"/>
      <c r="DG30" s="787"/>
      <c r="DH30" s="787"/>
      <c r="DI30" s="787"/>
      <c r="DJ30" s="787"/>
      <c r="DK30" s="787"/>
      <c r="DL30" s="787"/>
      <c r="DM30" s="787"/>
      <c r="DN30" s="787"/>
      <c r="DO30" s="787"/>
      <c r="DP30" s="787"/>
      <c r="DQ30" s="787"/>
      <c r="DR30" s="787"/>
      <c r="DS30" s="787"/>
      <c r="DT30" s="787"/>
      <c r="DU30" s="787"/>
      <c r="DV30" s="787"/>
      <c r="DW30" s="787"/>
      <c r="DX30" s="787"/>
      <c r="DY30" s="787"/>
      <c r="DZ30" s="787"/>
      <c r="EA30" s="787"/>
      <c r="EB30" s="787"/>
      <c r="EC30" s="787"/>
      <c r="ED30" s="787"/>
      <c r="EE30" s="787"/>
      <c r="EF30" s="787"/>
      <c r="EG30" s="787"/>
      <c r="EH30" s="787"/>
      <c r="EI30" s="787"/>
      <c r="EJ30" s="787"/>
      <c r="EK30" s="787"/>
      <c r="EL30" s="787"/>
      <c r="EM30" s="787"/>
      <c r="EN30" s="787"/>
      <c r="EO30" s="787"/>
      <c r="EP30" s="787"/>
      <c r="EQ30" s="787"/>
      <c r="ER30" s="787"/>
      <c r="ES30" s="787"/>
      <c r="ET30" s="787"/>
      <c r="EU30" s="787"/>
      <c r="EV30" s="787"/>
      <c r="EW30" s="787"/>
      <c r="EX30" s="787"/>
      <c r="EY30" s="787"/>
      <c r="EZ30" s="787"/>
      <c r="FA30" s="787"/>
      <c r="FB30" s="787"/>
      <c r="FC30" s="787"/>
      <c r="FD30" s="787"/>
      <c r="FE30" s="787"/>
      <c r="FF30" s="787"/>
      <c r="FG30" s="787"/>
      <c r="FH30" s="787"/>
      <c r="FI30" s="787"/>
      <c r="FJ30" s="787"/>
      <c r="FK30" s="787"/>
      <c r="FL30" s="787"/>
      <c r="FM30" s="787"/>
      <c r="FN30" s="787"/>
      <c r="FO30" s="787"/>
      <c r="FP30" s="787"/>
      <c r="FQ30" s="787"/>
      <c r="FR30" s="787"/>
      <c r="FS30" s="787"/>
      <c r="FT30" s="787"/>
      <c r="FU30" s="787"/>
      <c r="FV30" s="787"/>
      <c r="FW30" s="787"/>
      <c r="FX30" s="787"/>
      <c r="FY30" s="787"/>
      <c r="FZ30" s="787"/>
      <c r="GA30" s="787"/>
      <c r="GB30" s="787"/>
      <c r="GC30" s="787"/>
      <c r="GD30" s="787"/>
      <c r="GE30" s="787"/>
      <c r="GF30" s="787"/>
      <c r="GG30" s="787"/>
      <c r="GH30" s="787"/>
      <c r="GI30" s="787"/>
      <c r="GJ30" s="787"/>
      <c r="GK30" s="787"/>
      <c r="GL30" s="787"/>
      <c r="GM30" s="787"/>
      <c r="GN30" s="787"/>
      <c r="GO30" s="787"/>
      <c r="GP30" s="787"/>
      <c r="GQ30" s="787"/>
      <c r="GR30" s="787"/>
      <c r="GS30" s="787"/>
      <c r="GT30" s="787"/>
      <c r="GU30" s="787"/>
      <c r="GV30" s="787"/>
      <c r="GW30" s="787"/>
      <c r="GX30" s="787"/>
      <c r="GY30" s="787"/>
      <c r="GZ30" s="787"/>
      <c r="HA30" s="787"/>
      <c r="HB30" s="787"/>
      <c r="HC30" s="787"/>
      <c r="HD30" s="787"/>
      <c r="HE30" s="787"/>
      <c r="HF30" s="787"/>
      <c r="HG30" s="787"/>
      <c r="HH30" s="787"/>
      <c r="HI30" s="787"/>
      <c r="HJ30" s="787"/>
      <c r="HK30" s="787"/>
      <c r="HL30" s="787"/>
      <c r="HM30" s="787"/>
      <c r="HN30" s="787"/>
      <c r="HO30" s="787"/>
      <c r="HP30" s="787"/>
      <c r="HQ30" s="787"/>
      <c r="HR30" s="787"/>
      <c r="HS30" s="787"/>
      <c r="HT30" s="787"/>
      <c r="HU30" s="787"/>
    </row>
    <row r="31" spans="1:229" s="790" customFormat="1" ht="39.75" customHeight="1">
      <c r="A31" s="727" t="s">
        <v>468</v>
      </c>
      <c r="B31" s="731" t="s">
        <v>460</v>
      </c>
      <c r="C31" s="782">
        <f>MIN(K17:IV17)</f>
        <v>0</v>
      </c>
      <c r="D31" s="757" t="str">
        <f>IF(C31=0,"Au moins un des CR comporte des produits GI prévus N = 0",IF(C31&lt;0,"Au moins un des CR comporte des produits GI prévus N &lt; 0 (Atypie)","OK"))</f>
        <v>Au moins un des CR comporte des produits GI prévus N = 0</v>
      </c>
      <c r="E31" s="725" t="s">
        <v>466</v>
      </c>
      <c r="F31" s="427"/>
      <c r="G31" s="411"/>
      <c r="H31" s="827"/>
      <c r="I31" s="742" t="s">
        <v>492</v>
      </c>
      <c r="J31" s="742"/>
      <c r="K31" s="746">
        <f>_xlfn.IFERROR((K30-K29)/K29,"")</f>
      </c>
      <c r="L31" s="789"/>
      <c r="M31" s="789"/>
      <c r="N31" s="789"/>
      <c r="O31" s="789"/>
      <c r="P31" s="789"/>
      <c r="Q31" s="789"/>
      <c r="R31" s="789"/>
      <c r="S31" s="789"/>
      <c r="T31" s="789"/>
      <c r="U31" s="789"/>
      <c r="V31" s="789"/>
      <c r="W31" s="789"/>
      <c r="X31" s="789"/>
      <c r="Y31" s="789"/>
      <c r="Z31" s="789"/>
      <c r="AA31" s="789"/>
      <c r="AB31" s="789"/>
      <c r="AC31" s="789"/>
      <c r="AD31" s="789"/>
      <c r="AE31" s="789"/>
      <c r="AF31" s="789"/>
      <c r="AG31" s="789"/>
      <c r="AH31" s="789"/>
      <c r="AI31" s="789"/>
      <c r="AJ31" s="789"/>
      <c r="AK31" s="789"/>
      <c r="AL31" s="789"/>
      <c r="AM31" s="789"/>
      <c r="AN31" s="789"/>
      <c r="AO31" s="789"/>
      <c r="AP31" s="789"/>
      <c r="AQ31" s="789"/>
      <c r="AR31" s="789"/>
      <c r="AS31" s="789"/>
      <c r="AT31" s="789"/>
      <c r="AU31" s="789"/>
      <c r="AV31" s="789"/>
      <c r="AW31" s="789"/>
      <c r="AX31" s="789"/>
      <c r="AY31" s="789"/>
      <c r="AZ31" s="789"/>
      <c r="BA31" s="789"/>
      <c r="BB31" s="789"/>
      <c r="BC31" s="789"/>
      <c r="BD31" s="789"/>
      <c r="BE31" s="789"/>
      <c r="BF31" s="789"/>
      <c r="BG31" s="789"/>
      <c r="BH31" s="789"/>
      <c r="BI31" s="789"/>
      <c r="BJ31" s="789"/>
      <c r="BK31" s="789"/>
      <c r="BL31" s="789"/>
      <c r="BM31" s="789"/>
      <c r="BN31" s="789"/>
      <c r="BO31" s="789"/>
      <c r="BP31" s="789"/>
      <c r="BQ31" s="789"/>
      <c r="BR31" s="789"/>
      <c r="BS31" s="789"/>
      <c r="BT31" s="789"/>
      <c r="BU31" s="789"/>
      <c r="BV31" s="789"/>
      <c r="BW31" s="789"/>
      <c r="BX31" s="789"/>
      <c r="BY31" s="789"/>
      <c r="BZ31" s="789"/>
      <c r="CA31" s="789"/>
      <c r="CB31" s="789"/>
      <c r="CC31" s="789"/>
      <c r="CD31" s="789"/>
      <c r="CE31" s="789"/>
      <c r="CF31" s="789"/>
      <c r="CG31" s="789"/>
      <c r="CH31" s="789"/>
      <c r="CI31" s="789"/>
      <c r="CJ31" s="789"/>
      <c r="CK31" s="789"/>
      <c r="CL31" s="789"/>
      <c r="CM31" s="789"/>
      <c r="CN31" s="789"/>
      <c r="CO31" s="789"/>
      <c r="CP31" s="789"/>
      <c r="CQ31" s="789"/>
      <c r="CR31" s="789"/>
      <c r="CS31" s="789"/>
      <c r="CT31" s="789"/>
      <c r="CU31" s="789"/>
      <c r="CV31" s="789"/>
      <c r="CW31" s="789"/>
      <c r="CX31" s="789"/>
      <c r="CY31" s="789"/>
      <c r="CZ31" s="789"/>
      <c r="DA31" s="789"/>
      <c r="DB31" s="789"/>
      <c r="DC31" s="789"/>
      <c r="DD31" s="789"/>
      <c r="DE31" s="789"/>
      <c r="DF31" s="789"/>
      <c r="DG31" s="789"/>
      <c r="DH31" s="789"/>
      <c r="DI31" s="789"/>
      <c r="DJ31" s="789"/>
      <c r="DK31" s="789"/>
      <c r="DL31" s="789"/>
      <c r="DM31" s="789"/>
      <c r="DN31" s="789"/>
      <c r="DO31" s="789"/>
      <c r="DP31" s="789"/>
      <c r="DQ31" s="789"/>
      <c r="DR31" s="789"/>
      <c r="DS31" s="789"/>
      <c r="DT31" s="789"/>
      <c r="DU31" s="789"/>
      <c r="DV31" s="789"/>
      <c r="DW31" s="789"/>
      <c r="DX31" s="789"/>
      <c r="DY31" s="789"/>
      <c r="DZ31" s="789"/>
      <c r="EA31" s="789"/>
      <c r="EB31" s="789"/>
      <c r="EC31" s="789"/>
      <c r="ED31" s="789"/>
      <c r="EE31" s="789"/>
      <c r="EF31" s="789"/>
      <c r="EG31" s="789"/>
      <c r="EH31" s="789"/>
      <c r="EI31" s="789"/>
      <c r="EJ31" s="789"/>
      <c r="EK31" s="789"/>
      <c r="EL31" s="789"/>
      <c r="EM31" s="789"/>
      <c r="EN31" s="789"/>
      <c r="EO31" s="789"/>
      <c r="EP31" s="789"/>
      <c r="EQ31" s="789"/>
      <c r="ER31" s="789"/>
      <c r="ES31" s="789"/>
      <c r="ET31" s="789"/>
      <c r="EU31" s="789"/>
      <c r="EV31" s="789"/>
      <c r="EW31" s="789"/>
      <c r="EX31" s="789"/>
      <c r="EY31" s="789"/>
      <c r="EZ31" s="789"/>
      <c r="FA31" s="789"/>
      <c r="FB31" s="789"/>
      <c r="FC31" s="789"/>
      <c r="FD31" s="789"/>
      <c r="FE31" s="789"/>
      <c r="FF31" s="789"/>
      <c r="FG31" s="789"/>
      <c r="FH31" s="789"/>
      <c r="FI31" s="789"/>
      <c r="FJ31" s="789"/>
      <c r="FK31" s="789"/>
      <c r="FL31" s="789"/>
      <c r="FM31" s="789"/>
      <c r="FN31" s="789"/>
      <c r="FO31" s="789"/>
      <c r="FP31" s="789"/>
      <c r="FQ31" s="789"/>
      <c r="FR31" s="789"/>
      <c r="FS31" s="789"/>
      <c r="FT31" s="789"/>
      <c r="FU31" s="789"/>
      <c r="FV31" s="789"/>
      <c r="FW31" s="789"/>
      <c r="FX31" s="789"/>
      <c r="FY31" s="789"/>
      <c r="FZ31" s="789"/>
      <c r="GA31" s="789"/>
      <c r="GB31" s="789"/>
      <c r="GC31" s="789"/>
      <c r="GD31" s="789"/>
      <c r="GE31" s="789"/>
      <c r="GF31" s="789"/>
      <c r="GG31" s="789"/>
      <c r="GH31" s="789"/>
      <c r="GI31" s="789"/>
      <c r="GJ31" s="789"/>
      <c r="GK31" s="789"/>
      <c r="GL31" s="789"/>
      <c r="GM31" s="789"/>
      <c r="GN31" s="789"/>
      <c r="GO31" s="789"/>
      <c r="GP31" s="789"/>
      <c r="GQ31" s="789"/>
      <c r="GR31" s="789"/>
      <c r="GS31" s="789"/>
      <c r="GT31" s="789"/>
      <c r="GU31" s="789"/>
      <c r="GV31" s="789"/>
      <c r="GW31" s="789"/>
      <c r="GX31" s="789"/>
      <c r="GY31" s="789"/>
      <c r="GZ31" s="789"/>
      <c r="HA31" s="789"/>
      <c r="HB31" s="789"/>
      <c r="HC31" s="789"/>
      <c r="HD31" s="789"/>
      <c r="HE31" s="789"/>
      <c r="HF31" s="789"/>
      <c r="HG31" s="789"/>
      <c r="HH31" s="789"/>
      <c r="HI31" s="789"/>
      <c r="HJ31" s="789"/>
      <c r="HK31" s="789"/>
      <c r="HL31" s="789"/>
      <c r="HM31" s="789"/>
      <c r="HN31" s="789"/>
      <c r="HO31" s="789"/>
      <c r="HP31" s="789"/>
      <c r="HQ31" s="789"/>
      <c r="HR31" s="789"/>
      <c r="HS31" s="789"/>
      <c r="HT31" s="789"/>
      <c r="HU31" s="789"/>
    </row>
    <row r="32" spans="1:229" s="788" customFormat="1" ht="39.75" customHeight="1">
      <c r="A32" s="727" t="s">
        <v>469</v>
      </c>
      <c r="B32" s="731" t="s">
        <v>460</v>
      </c>
      <c r="C32" s="783">
        <f>MIN(K39:IV39)</f>
        <v>0</v>
      </c>
      <c r="D32" s="757" t="str">
        <f>IF(C32=0,"Au moins un des CR comporte des produits GI réalisés N-1 = 0",IF(C32&lt;0,"Au moins un des CR comporte des produits GI réalisés N-1 &lt; 0 (Atypie)","OK"))</f>
        <v>Au moins un des CR comporte des produits GI réalisés N-1 = 0</v>
      </c>
      <c r="E32" s="725" t="s">
        <v>493</v>
      </c>
      <c r="F32" s="427"/>
      <c r="G32" s="411"/>
      <c r="H32" s="754" t="s">
        <v>531</v>
      </c>
      <c r="I32" s="742" t="s">
        <v>87</v>
      </c>
      <c r="J32" s="742"/>
      <c r="K32" s="750">
        <f>VLOOKUP("Groupe III : charges afférentes à la structure",Conso!$3:$21,$J$7,FALSE)</f>
        <v>0</v>
      </c>
      <c r="L32" s="787"/>
      <c r="M32" s="787"/>
      <c r="N32" s="787"/>
      <c r="O32" s="787"/>
      <c r="P32" s="787"/>
      <c r="Q32" s="787"/>
      <c r="R32" s="787"/>
      <c r="S32" s="787"/>
      <c r="T32" s="787"/>
      <c r="U32" s="787"/>
      <c r="V32" s="787"/>
      <c r="W32" s="787"/>
      <c r="X32" s="787"/>
      <c r="Y32" s="787"/>
      <c r="Z32" s="787"/>
      <c r="AA32" s="787"/>
      <c r="AB32" s="787"/>
      <c r="AC32" s="787"/>
      <c r="AD32" s="787"/>
      <c r="AE32" s="787"/>
      <c r="AF32" s="787"/>
      <c r="AG32" s="787"/>
      <c r="AH32" s="787"/>
      <c r="AI32" s="787"/>
      <c r="AJ32" s="787"/>
      <c r="AK32" s="787"/>
      <c r="AL32" s="787"/>
      <c r="AM32" s="787"/>
      <c r="AN32" s="787"/>
      <c r="AO32" s="787"/>
      <c r="AP32" s="787"/>
      <c r="AQ32" s="787"/>
      <c r="AR32" s="787"/>
      <c r="AS32" s="787"/>
      <c r="AT32" s="787"/>
      <c r="AU32" s="787"/>
      <c r="AV32" s="787"/>
      <c r="AW32" s="787"/>
      <c r="AX32" s="787"/>
      <c r="AY32" s="787"/>
      <c r="AZ32" s="787"/>
      <c r="BA32" s="787"/>
      <c r="BB32" s="787"/>
      <c r="BC32" s="787"/>
      <c r="BD32" s="787"/>
      <c r="BE32" s="787"/>
      <c r="BF32" s="787"/>
      <c r="BG32" s="787"/>
      <c r="BH32" s="787"/>
      <c r="BI32" s="787"/>
      <c r="BJ32" s="787"/>
      <c r="BK32" s="787"/>
      <c r="BL32" s="787"/>
      <c r="BM32" s="787"/>
      <c r="BN32" s="787"/>
      <c r="BO32" s="787"/>
      <c r="BP32" s="787"/>
      <c r="BQ32" s="787"/>
      <c r="BR32" s="787"/>
      <c r="BS32" s="787"/>
      <c r="BT32" s="787"/>
      <c r="BU32" s="787"/>
      <c r="BV32" s="787"/>
      <c r="BW32" s="787"/>
      <c r="BX32" s="787"/>
      <c r="BY32" s="787"/>
      <c r="BZ32" s="787"/>
      <c r="CA32" s="787"/>
      <c r="CB32" s="787"/>
      <c r="CC32" s="787"/>
      <c r="CD32" s="787"/>
      <c r="CE32" s="787"/>
      <c r="CF32" s="787"/>
      <c r="CG32" s="787"/>
      <c r="CH32" s="787"/>
      <c r="CI32" s="787"/>
      <c r="CJ32" s="787"/>
      <c r="CK32" s="787"/>
      <c r="CL32" s="787"/>
      <c r="CM32" s="787"/>
      <c r="CN32" s="787"/>
      <c r="CO32" s="787"/>
      <c r="CP32" s="787"/>
      <c r="CQ32" s="787"/>
      <c r="CR32" s="787"/>
      <c r="CS32" s="787"/>
      <c r="CT32" s="787"/>
      <c r="CU32" s="787"/>
      <c r="CV32" s="787"/>
      <c r="CW32" s="787"/>
      <c r="CX32" s="787"/>
      <c r="CY32" s="787"/>
      <c r="CZ32" s="787"/>
      <c r="DA32" s="787"/>
      <c r="DB32" s="787"/>
      <c r="DC32" s="787"/>
      <c r="DD32" s="787"/>
      <c r="DE32" s="787"/>
      <c r="DF32" s="787"/>
      <c r="DG32" s="787"/>
      <c r="DH32" s="787"/>
      <c r="DI32" s="787"/>
      <c r="DJ32" s="787"/>
      <c r="DK32" s="787"/>
      <c r="DL32" s="787"/>
      <c r="DM32" s="787"/>
      <c r="DN32" s="787"/>
      <c r="DO32" s="787"/>
      <c r="DP32" s="787"/>
      <c r="DQ32" s="787"/>
      <c r="DR32" s="787"/>
      <c r="DS32" s="787"/>
      <c r="DT32" s="787"/>
      <c r="DU32" s="787"/>
      <c r="DV32" s="787"/>
      <c r="DW32" s="787"/>
      <c r="DX32" s="787"/>
      <c r="DY32" s="787"/>
      <c r="DZ32" s="787"/>
      <c r="EA32" s="787"/>
      <c r="EB32" s="787"/>
      <c r="EC32" s="787"/>
      <c r="ED32" s="787"/>
      <c r="EE32" s="787"/>
      <c r="EF32" s="787"/>
      <c r="EG32" s="787"/>
      <c r="EH32" s="787"/>
      <c r="EI32" s="787"/>
      <c r="EJ32" s="787"/>
      <c r="EK32" s="787"/>
      <c r="EL32" s="787"/>
      <c r="EM32" s="787"/>
      <c r="EN32" s="787"/>
      <c r="EO32" s="787"/>
      <c r="EP32" s="787"/>
      <c r="EQ32" s="787"/>
      <c r="ER32" s="787"/>
      <c r="ES32" s="787"/>
      <c r="ET32" s="787"/>
      <c r="EU32" s="787"/>
      <c r="EV32" s="787"/>
      <c r="EW32" s="787"/>
      <c r="EX32" s="787"/>
      <c r="EY32" s="787"/>
      <c r="EZ32" s="787"/>
      <c r="FA32" s="787"/>
      <c r="FB32" s="787"/>
      <c r="FC32" s="787"/>
      <c r="FD32" s="787"/>
      <c r="FE32" s="787"/>
      <c r="FF32" s="787"/>
      <c r="FG32" s="787"/>
      <c r="FH32" s="787"/>
      <c r="FI32" s="787"/>
      <c r="FJ32" s="787"/>
      <c r="FK32" s="787"/>
      <c r="FL32" s="787"/>
      <c r="FM32" s="787"/>
      <c r="FN32" s="787"/>
      <c r="FO32" s="787"/>
      <c r="FP32" s="787"/>
      <c r="FQ32" s="787"/>
      <c r="FR32" s="787"/>
      <c r="FS32" s="787"/>
      <c r="FT32" s="787"/>
      <c r="FU32" s="787"/>
      <c r="FV32" s="787"/>
      <c r="FW32" s="787"/>
      <c r="FX32" s="787"/>
      <c r="FY32" s="787"/>
      <c r="FZ32" s="787"/>
      <c r="GA32" s="787"/>
      <c r="GB32" s="787"/>
      <c r="GC32" s="787"/>
      <c r="GD32" s="787"/>
      <c r="GE32" s="787"/>
      <c r="GF32" s="787"/>
      <c r="GG32" s="787"/>
      <c r="GH32" s="787"/>
      <c r="GI32" s="787"/>
      <c r="GJ32" s="787"/>
      <c r="GK32" s="787"/>
      <c r="GL32" s="787"/>
      <c r="GM32" s="787"/>
      <c r="GN32" s="787"/>
      <c r="GO32" s="787"/>
      <c r="GP32" s="787"/>
      <c r="GQ32" s="787"/>
      <c r="GR32" s="787"/>
      <c r="GS32" s="787"/>
      <c r="GT32" s="787"/>
      <c r="GU32" s="787"/>
      <c r="GV32" s="787"/>
      <c r="GW32" s="787"/>
      <c r="GX32" s="787"/>
      <c r="GY32" s="787"/>
      <c r="GZ32" s="787"/>
      <c r="HA32" s="787"/>
      <c r="HB32" s="787"/>
      <c r="HC32" s="787"/>
      <c r="HD32" s="787"/>
      <c r="HE32" s="787"/>
      <c r="HF32" s="787"/>
      <c r="HG32" s="787"/>
      <c r="HH32" s="787"/>
      <c r="HI32" s="787"/>
      <c r="HJ32" s="787"/>
      <c r="HK32" s="787"/>
      <c r="HL32" s="787"/>
      <c r="HM32" s="787"/>
      <c r="HN32" s="787"/>
      <c r="HO32" s="787"/>
      <c r="HP32" s="787"/>
      <c r="HQ32" s="787"/>
      <c r="HR32" s="787"/>
      <c r="HS32" s="787"/>
      <c r="HT32" s="787"/>
      <c r="HU32" s="787"/>
    </row>
    <row r="33" spans="1:229" s="752" customFormat="1" ht="51">
      <c r="A33" s="727" t="s">
        <v>506</v>
      </c>
      <c r="B33" s="731" t="s">
        <v>460</v>
      </c>
      <c r="C33" s="782">
        <f>MIN(K30:IV30)</f>
        <v>0</v>
      </c>
      <c r="D33" s="757" t="str">
        <f>IF(C33=0,"Au moins un des CR comporte des charges GII réalisées N = 0",IF(C33&lt;0,"Au moins un des CR comporte des charges GII réalisées N &lt; 0 (Atypie)","OK"))</f>
        <v>Au moins un des CR comporte des charges GII réalisées N = 0</v>
      </c>
      <c r="E33" s="725" t="s">
        <v>466</v>
      </c>
      <c r="F33" s="427"/>
      <c r="G33" s="411"/>
      <c r="H33" s="826" t="s">
        <v>532</v>
      </c>
      <c r="I33" s="742" t="s">
        <v>87</v>
      </c>
      <c r="J33" s="742"/>
      <c r="K33" s="750">
        <f>VLOOKUP("Groupe III : charges afférentes à la structure",Conso!$25:$43,$J$7,FALSE)</f>
        <v>0</v>
      </c>
      <c r="L33" s="751"/>
      <c r="M33" s="751"/>
      <c r="N33" s="751"/>
      <c r="O33" s="751"/>
      <c r="P33" s="751"/>
      <c r="Q33" s="751"/>
      <c r="R33" s="751"/>
      <c r="S33" s="751"/>
      <c r="T33" s="751"/>
      <c r="U33" s="751"/>
      <c r="V33" s="751"/>
      <c r="W33" s="751"/>
      <c r="X33" s="751"/>
      <c r="Y33" s="751"/>
      <c r="Z33" s="751"/>
      <c r="AA33" s="751"/>
      <c r="AB33" s="751"/>
      <c r="AC33" s="751"/>
      <c r="AD33" s="751"/>
      <c r="AE33" s="751"/>
      <c r="AF33" s="751"/>
      <c r="AG33" s="751"/>
      <c r="AH33" s="751"/>
      <c r="AI33" s="751"/>
      <c r="AJ33" s="751"/>
      <c r="AK33" s="751"/>
      <c r="AL33" s="751"/>
      <c r="AM33" s="751"/>
      <c r="AN33" s="751"/>
      <c r="AO33" s="751"/>
      <c r="AP33" s="751"/>
      <c r="AQ33" s="751"/>
      <c r="AR33" s="751"/>
      <c r="AS33" s="751"/>
      <c r="AT33" s="751"/>
      <c r="AU33" s="751"/>
      <c r="AV33" s="751"/>
      <c r="AW33" s="751"/>
      <c r="AX33" s="751"/>
      <c r="AY33" s="751"/>
      <c r="AZ33" s="751"/>
      <c r="BA33" s="751"/>
      <c r="BB33" s="751"/>
      <c r="BC33" s="751"/>
      <c r="BD33" s="751"/>
      <c r="BE33" s="751"/>
      <c r="BF33" s="751"/>
      <c r="BG33" s="751"/>
      <c r="BH33" s="751"/>
      <c r="BI33" s="751"/>
      <c r="BJ33" s="751"/>
      <c r="BK33" s="751"/>
      <c r="BL33" s="751"/>
      <c r="BM33" s="751"/>
      <c r="BN33" s="751"/>
      <c r="BO33" s="751"/>
      <c r="BP33" s="751"/>
      <c r="BQ33" s="751"/>
      <c r="BR33" s="751"/>
      <c r="BS33" s="751"/>
      <c r="BT33" s="751"/>
      <c r="BU33" s="751"/>
      <c r="BV33" s="751"/>
      <c r="BW33" s="751"/>
      <c r="BX33" s="751"/>
      <c r="BY33" s="751"/>
      <c r="BZ33" s="751"/>
      <c r="CA33" s="751"/>
      <c r="CB33" s="751"/>
      <c r="CC33" s="751"/>
      <c r="CD33" s="751"/>
      <c r="CE33" s="751"/>
      <c r="CF33" s="751"/>
      <c r="CG33" s="751"/>
      <c r="CH33" s="751"/>
      <c r="CI33" s="751"/>
      <c r="CJ33" s="751"/>
      <c r="CK33" s="751"/>
      <c r="CL33" s="751"/>
      <c r="CM33" s="751"/>
      <c r="CN33" s="751"/>
      <c r="CO33" s="751"/>
      <c r="CP33" s="751"/>
      <c r="CQ33" s="751"/>
      <c r="CR33" s="751"/>
      <c r="CS33" s="751"/>
      <c r="CT33" s="751"/>
      <c r="CU33" s="751"/>
      <c r="CV33" s="751"/>
      <c r="CW33" s="751"/>
      <c r="CX33" s="751"/>
      <c r="CY33" s="751"/>
      <c r="CZ33" s="751"/>
      <c r="DA33" s="751"/>
      <c r="DB33" s="751"/>
      <c r="DC33" s="751"/>
      <c r="DD33" s="751"/>
      <c r="DE33" s="751"/>
      <c r="DF33" s="751"/>
      <c r="DG33" s="751"/>
      <c r="DH33" s="751"/>
      <c r="DI33" s="751"/>
      <c r="DJ33" s="751"/>
      <c r="DK33" s="751"/>
      <c r="DL33" s="751"/>
      <c r="DM33" s="751"/>
      <c r="DN33" s="751"/>
      <c r="DO33" s="751"/>
      <c r="DP33" s="751"/>
      <c r="DQ33" s="751"/>
      <c r="DR33" s="751"/>
      <c r="DS33" s="751"/>
      <c r="DT33" s="751"/>
      <c r="DU33" s="751"/>
      <c r="DV33" s="751"/>
      <c r="DW33" s="751"/>
      <c r="DX33" s="751"/>
      <c r="DY33" s="751"/>
      <c r="DZ33" s="751"/>
      <c r="EA33" s="751"/>
      <c r="EB33" s="751"/>
      <c r="EC33" s="751"/>
      <c r="ED33" s="751"/>
      <c r="EE33" s="751"/>
      <c r="EF33" s="751"/>
      <c r="EG33" s="751"/>
      <c r="EH33" s="751"/>
      <c r="EI33" s="751"/>
      <c r="EJ33" s="751"/>
      <c r="EK33" s="751"/>
      <c r="EL33" s="751"/>
      <c r="EM33" s="751"/>
      <c r="EN33" s="751"/>
      <c r="EO33" s="751"/>
      <c r="EP33" s="751"/>
      <c r="EQ33" s="751"/>
      <c r="ER33" s="751"/>
      <c r="ES33" s="751"/>
      <c r="ET33" s="751"/>
      <c r="EU33" s="751"/>
      <c r="EV33" s="751"/>
      <c r="EW33" s="751"/>
      <c r="EX33" s="751"/>
      <c r="EY33" s="751"/>
      <c r="EZ33" s="751"/>
      <c r="FA33" s="751"/>
      <c r="FB33" s="751"/>
      <c r="FC33" s="751"/>
      <c r="FD33" s="751"/>
      <c r="FE33" s="751"/>
      <c r="FF33" s="751"/>
      <c r="FG33" s="751"/>
      <c r="FH33" s="751"/>
      <c r="FI33" s="751"/>
      <c r="FJ33" s="751"/>
      <c r="FK33" s="751"/>
      <c r="FL33" s="751"/>
      <c r="FM33" s="751"/>
      <c r="FN33" s="751"/>
      <c r="FO33" s="751"/>
      <c r="FP33" s="751"/>
      <c r="FQ33" s="751"/>
      <c r="FR33" s="751"/>
      <c r="FS33" s="751"/>
      <c r="FT33" s="751"/>
      <c r="FU33" s="751"/>
      <c r="FV33" s="751"/>
      <c r="FW33" s="751"/>
      <c r="FX33" s="751"/>
      <c r="FY33" s="751"/>
      <c r="FZ33" s="751"/>
      <c r="GA33" s="751"/>
      <c r="GB33" s="751"/>
      <c r="GC33" s="751"/>
      <c r="GD33" s="751"/>
      <c r="GE33" s="751"/>
      <c r="GF33" s="751"/>
      <c r="GG33" s="751"/>
      <c r="GH33" s="751"/>
      <c r="GI33" s="751"/>
      <c r="GJ33" s="751"/>
      <c r="GK33" s="751"/>
      <c r="GL33" s="751"/>
      <c r="GM33" s="751"/>
      <c r="GN33" s="751"/>
      <c r="GO33" s="751"/>
      <c r="GP33" s="751"/>
      <c r="GQ33" s="751"/>
      <c r="GR33" s="751"/>
      <c r="GS33" s="751"/>
      <c r="GT33" s="751"/>
      <c r="GU33" s="751"/>
      <c r="GV33" s="751"/>
      <c r="GW33" s="751"/>
      <c r="GX33" s="751"/>
      <c r="GY33" s="751"/>
      <c r="GZ33" s="751"/>
      <c r="HA33" s="751"/>
      <c r="HB33" s="751"/>
      <c r="HC33" s="751"/>
      <c r="HD33" s="751"/>
      <c r="HE33" s="751"/>
      <c r="HF33" s="751"/>
      <c r="HG33" s="751"/>
      <c r="HH33" s="751"/>
      <c r="HI33" s="751"/>
      <c r="HJ33" s="751"/>
      <c r="HK33" s="751"/>
      <c r="HL33" s="751"/>
      <c r="HM33" s="751"/>
      <c r="HN33" s="751"/>
      <c r="HO33" s="751"/>
      <c r="HP33" s="751"/>
      <c r="HQ33" s="751"/>
      <c r="HR33" s="751"/>
      <c r="HS33" s="751"/>
      <c r="HT33" s="751"/>
      <c r="HU33" s="751"/>
    </row>
    <row r="34" spans="1:229" s="748" customFormat="1" ht="51">
      <c r="A34" s="727" t="s">
        <v>507</v>
      </c>
      <c r="B34" s="731" t="s">
        <v>460</v>
      </c>
      <c r="C34" s="782">
        <f>MIN(K29:IV29)</f>
        <v>0</v>
      </c>
      <c r="D34" s="757" t="str">
        <f>IF(C34=0,"Au moins un des CR comporte des charges GII prévues N = 0",IF(C34&lt;0,"Au moins un des CR comporte des charges GII prévues N &lt; 0 (Atypie)","OK"))</f>
        <v>Au moins un des CR comporte des charges GII prévues N = 0</v>
      </c>
      <c r="E34" s="725" t="s">
        <v>466</v>
      </c>
      <c r="F34" s="427"/>
      <c r="G34" s="411"/>
      <c r="H34" s="828"/>
      <c r="I34" s="742" t="s">
        <v>492</v>
      </c>
      <c r="J34" s="742"/>
      <c r="K34" s="746">
        <f>_xlfn.IFERROR((K33-K32)/K32,"")</f>
      </c>
      <c r="L34" s="747"/>
      <c r="M34" s="747"/>
      <c r="N34" s="747"/>
      <c r="O34" s="747"/>
      <c r="P34" s="747"/>
      <c r="Q34" s="747"/>
      <c r="R34" s="747"/>
      <c r="S34" s="747"/>
      <c r="T34" s="747"/>
      <c r="U34" s="747"/>
      <c r="V34" s="747"/>
      <c r="W34" s="747"/>
      <c r="X34" s="747"/>
      <c r="Y34" s="747"/>
      <c r="Z34" s="747"/>
      <c r="AA34" s="747"/>
      <c r="AB34" s="747"/>
      <c r="AC34" s="747"/>
      <c r="AD34" s="747"/>
      <c r="AE34" s="747"/>
      <c r="AF34" s="747"/>
      <c r="AG34" s="747"/>
      <c r="AH34" s="747"/>
      <c r="AI34" s="747"/>
      <c r="AJ34" s="747"/>
      <c r="AK34" s="747"/>
      <c r="AL34" s="747"/>
      <c r="AM34" s="747"/>
      <c r="AN34" s="747"/>
      <c r="AO34" s="747"/>
      <c r="AP34" s="747"/>
      <c r="AQ34" s="747"/>
      <c r="AR34" s="747"/>
      <c r="AS34" s="747"/>
      <c r="AT34" s="747"/>
      <c r="AU34" s="747"/>
      <c r="AV34" s="747"/>
      <c r="AW34" s="747"/>
      <c r="AX34" s="747"/>
      <c r="AY34" s="747"/>
      <c r="AZ34" s="747"/>
      <c r="BA34" s="747"/>
      <c r="BB34" s="747"/>
      <c r="BC34" s="747"/>
      <c r="BD34" s="747"/>
      <c r="BE34" s="747"/>
      <c r="BF34" s="747"/>
      <c r="BG34" s="747"/>
      <c r="BH34" s="747"/>
      <c r="BI34" s="747"/>
      <c r="BJ34" s="747"/>
      <c r="BK34" s="747"/>
      <c r="BL34" s="747"/>
      <c r="BM34" s="747"/>
      <c r="BN34" s="747"/>
      <c r="BO34" s="747"/>
      <c r="BP34" s="747"/>
      <c r="BQ34" s="747"/>
      <c r="BR34" s="747"/>
      <c r="BS34" s="747"/>
      <c r="BT34" s="747"/>
      <c r="BU34" s="747"/>
      <c r="BV34" s="747"/>
      <c r="BW34" s="747"/>
      <c r="BX34" s="747"/>
      <c r="BY34" s="747"/>
      <c r="BZ34" s="747"/>
      <c r="CA34" s="747"/>
      <c r="CB34" s="747"/>
      <c r="CC34" s="747"/>
      <c r="CD34" s="747"/>
      <c r="CE34" s="747"/>
      <c r="CF34" s="747"/>
      <c r="CG34" s="747"/>
      <c r="CH34" s="747"/>
      <c r="CI34" s="747"/>
      <c r="CJ34" s="747"/>
      <c r="CK34" s="747"/>
      <c r="CL34" s="747"/>
      <c r="CM34" s="747"/>
      <c r="CN34" s="747"/>
      <c r="CO34" s="747"/>
      <c r="CP34" s="747"/>
      <c r="CQ34" s="747"/>
      <c r="CR34" s="747"/>
      <c r="CS34" s="747"/>
      <c r="CT34" s="747"/>
      <c r="CU34" s="747"/>
      <c r="CV34" s="747"/>
      <c r="CW34" s="747"/>
      <c r="CX34" s="747"/>
      <c r="CY34" s="747"/>
      <c r="CZ34" s="747"/>
      <c r="DA34" s="747"/>
      <c r="DB34" s="747"/>
      <c r="DC34" s="747"/>
      <c r="DD34" s="747"/>
      <c r="DE34" s="747"/>
      <c r="DF34" s="747"/>
      <c r="DG34" s="747"/>
      <c r="DH34" s="747"/>
      <c r="DI34" s="747"/>
      <c r="DJ34" s="747"/>
      <c r="DK34" s="747"/>
      <c r="DL34" s="747"/>
      <c r="DM34" s="747"/>
      <c r="DN34" s="747"/>
      <c r="DO34" s="747"/>
      <c r="DP34" s="747"/>
      <c r="DQ34" s="747"/>
      <c r="DR34" s="747"/>
      <c r="DS34" s="747"/>
      <c r="DT34" s="747"/>
      <c r="DU34" s="747"/>
      <c r="DV34" s="747"/>
      <c r="DW34" s="747"/>
      <c r="DX34" s="747"/>
      <c r="DY34" s="747"/>
      <c r="DZ34" s="747"/>
      <c r="EA34" s="747"/>
      <c r="EB34" s="747"/>
      <c r="EC34" s="747"/>
      <c r="ED34" s="747"/>
      <c r="EE34" s="747"/>
      <c r="EF34" s="747"/>
      <c r="EG34" s="747"/>
      <c r="EH34" s="747"/>
      <c r="EI34" s="747"/>
      <c r="EJ34" s="747"/>
      <c r="EK34" s="747"/>
      <c r="EL34" s="747"/>
      <c r="EM34" s="747"/>
      <c r="EN34" s="747"/>
      <c r="EO34" s="747"/>
      <c r="EP34" s="747"/>
      <c r="EQ34" s="747"/>
      <c r="ER34" s="747"/>
      <c r="ES34" s="747"/>
      <c r="ET34" s="747"/>
      <c r="EU34" s="747"/>
      <c r="EV34" s="747"/>
      <c r="EW34" s="747"/>
      <c r="EX34" s="747"/>
      <c r="EY34" s="747"/>
      <c r="EZ34" s="747"/>
      <c r="FA34" s="747"/>
      <c r="FB34" s="747"/>
      <c r="FC34" s="747"/>
      <c r="FD34" s="747"/>
      <c r="FE34" s="747"/>
      <c r="FF34" s="747"/>
      <c r="FG34" s="747"/>
      <c r="FH34" s="747"/>
      <c r="FI34" s="747"/>
      <c r="FJ34" s="747"/>
      <c r="FK34" s="747"/>
      <c r="FL34" s="747"/>
      <c r="FM34" s="747"/>
      <c r="FN34" s="747"/>
      <c r="FO34" s="747"/>
      <c r="FP34" s="747"/>
      <c r="FQ34" s="747"/>
      <c r="FR34" s="747"/>
      <c r="FS34" s="747"/>
      <c r="FT34" s="747"/>
      <c r="FU34" s="747"/>
      <c r="FV34" s="747"/>
      <c r="FW34" s="747"/>
      <c r="FX34" s="747"/>
      <c r="FY34" s="747"/>
      <c r="FZ34" s="747"/>
      <c r="GA34" s="747"/>
      <c r="GB34" s="747"/>
      <c r="GC34" s="747"/>
      <c r="GD34" s="747"/>
      <c r="GE34" s="747"/>
      <c r="GF34" s="747"/>
      <c r="GG34" s="747"/>
      <c r="GH34" s="747"/>
      <c r="GI34" s="747"/>
      <c r="GJ34" s="747"/>
      <c r="GK34" s="747"/>
      <c r="GL34" s="747"/>
      <c r="GM34" s="747"/>
      <c r="GN34" s="747"/>
      <c r="GO34" s="747"/>
      <c r="GP34" s="747"/>
      <c r="GQ34" s="747"/>
      <c r="GR34" s="747"/>
      <c r="GS34" s="747"/>
      <c r="GT34" s="747"/>
      <c r="GU34" s="747"/>
      <c r="GV34" s="747"/>
      <c r="GW34" s="747"/>
      <c r="GX34" s="747"/>
      <c r="GY34" s="747"/>
      <c r="GZ34" s="747"/>
      <c r="HA34" s="747"/>
      <c r="HB34" s="747"/>
      <c r="HC34" s="747"/>
      <c r="HD34" s="747"/>
      <c r="HE34" s="747"/>
      <c r="HF34" s="747"/>
      <c r="HG34" s="747"/>
      <c r="HH34" s="747"/>
      <c r="HI34" s="747"/>
      <c r="HJ34" s="747"/>
      <c r="HK34" s="747"/>
      <c r="HL34" s="747"/>
      <c r="HM34" s="747"/>
      <c r="HN34" s="747"/>
      <c r="HO34" s="747"/>
      <c r="HP34" s="747"/>
      <c r="HQ34" s="747"/>
      <c r="HR34" s="747"/>
      <c r="HS34" s="747"/>
      <c r="HT34" s="747"/>
      <c r="HU34" s="747"/>
    </row>
    <row r="35" spans="1:229" s="752" customFormat="1" ht="51">
      <c r="A35" s="727" t="s">
        <v>508</v>
      </c>
      <c r="B35" s="731" t="s">
        <v>460</v>
      </c>
      <c r="C35" s="783">
        <f>MIN(K41:IV41)</f>
        <v>0</v>
      </c>
      <c r="D35" s="757" t="str">
        <f>IF(C35=0,"Au moins un des CR comporte des charges GII réalisées N-1 = 0",IF(C35&lt;0,"Au moins un des CR comporte des charges GII réalisées N-1 &lt; 0 (Atypie)","OK"))</f>
        <v>Au moins un des CR comporte des charges GII réalisées N-1 = 0</v>
      </c>
      <c r="E35" s="725" t="s">
        <v>493</v>
      </c>
      <c r="F35" s="427"/>
      <c r="G35" s="411"/>
      <c r="H35" s="829" t="s">
        <v>533</v>
      </c>
      <c r="I35" s="742"/>
      <c r="J35" s="742"/>
      <c r="K35" s="750">
        <f>VLOOKUP("TOTAL DES PRODUITS",Conso!$90:$108,$J$7,FALSE)</f>
        <v>0</v>
      </c>
      <c r="L35" s="744"/>
      <c r="M35" s="744"/>
      <c r="N35" s="744"/>
      <c r="O35" s="744"/>
      <c r="P35" s="744"/>
      <c r="Q35" s="744"/>
      <c r="R35" s="744"/>
      <c r="S35" s="744"/>
      <c r="T35" s="744"/>
      <c r="U35" s="744"/>
      <c r="V35" s="744"/>
      <c r="W35" s="744"/>
      <c r="X35" s="744"/>
      <c r="Y35" s="744"/>
      <c r="Z35" s="744"/>
      <c r="AA35" s="744"/>
      <c r="AB35" s="744"/>
      <c r="AC35" s="744"/>
      <c r="AD35" s="744"/>
      <c r="AE35" s="744"/>
      <c r="AF35" s="744"/>
      <c r="AG35" s="744"/>
      <c r="AH35" s="744"/>
      <c r="AI35" s="744"/>
      <c r="AJ35" s="744"/>
      <c r="AK35" s="744"/>
      <c r="AL35" s="744"/>
      <c r="AM35" s="744"/>
      <c r="AN35" s="744"/>
      <c r="AO35" s="744"/>
      <c r="AP35" s="744"/>
      <c r="AQ35" s="744"/>
      <c r="AR35" s="744"/>
      <c r="AS35" s="744"/>
      <c r="AT35" s="744"/>
      <c r="AU35" s="744"/>
      <c r="AV35" s="744"/>
      <c r="AW35" s="744"/>
      <c r="AX35" s="744"/>
      <c r="AY35" s="744"/>
      <c r="AZ35" s="744"/>
      <c r="BA35" s="744"/>
      <c r="BB35" s="744"/>
      <c r="BC35" s="744"/>
      <c r="BD35" s="744"/>
      <c r="BE35" s="744"/>
      <c r="BF35" s="744"/>
      <c r="BG35" s="744"/>
      <c r="BH35" s="744"/>
      <c r="BI35" s="744"/>
      <c r="BJ35" s="744"/>
      <c r="BK35" s="744"/>
      <c r="BL35" s="744"/>
      <c r="BM35" s="744"/>
      <c r="BN35" s="744"/>
      <c r="BO35" s="744"/>
      <c r="BP35" s="744"/>
      <c r="BQ35" s="744"/>
      <c r="BR35" s="744"/>
      <c r="BS35" s="744"/>
      <c r="BT35" s="744"/>
      <c r="BU35" s="744"/>
      <c r="BV35" s="744"/>
      <c r="BW35" s="744"/>
      <c r="BX35" s="744"/>
      <c r="BY35" s="744"/>
      <c r="BZ35" s="744"/>
      <c r="CA35" s="744"/>
      <c r="CB35" s="744"/>
      <c r="CC35" s="744"/>
      <c r="CD35" s="744"/>
      <c r="CE35" s="744"/>
      <c r="CF35" s="744"/>
      <c r="CG35" s="744"/>
      <c r="CH35" s="744"/>
      <c r="CI35" s="744"/>
      <c r="CJ35" s="744"/>
      <c r="CK35" s="744"/>
      <c r="CL35" s="744"/>
      <c r="CM35" s="744"/>
      <c r="CN35" s="744"/>
      <c r="CO35" s="744"/>
      <c r="CP35" s="744"/>
      <c r="CQ35" s="744"/>
      <c r="CR35" s="744"/>
      <c r="CS35" s="744"/>
      <c r="CT35" s="744"/>
      <c r="CU35" s="744"/>
      <c r="CV35" s="744"/>
      <c r="CW35" s="744"/>
      <c r="CX35" s="744"/>
      <c r="CY35" s="744"/>
      <c r="CZ35" s="744"/>
      <c r="DA35" s="744"/>
      <c r="DB35" s="744"/>
      <c r="DC35" s="744"/>
      <c r="DD35" s="744"/>
      <c r="DE35" s="744"/>
      <c r="DF35" s="744"/>
      <c r="DG35" s="744"/>
      <c r="DH35" s="744"/>
      <c r="DI35" s="744"/>
      <c r="DJ35" s="744"/>
      <c r="DK35" s="744"/>
      <c r="DL35" s="744"/>
      <c r="DM35" s="744"/>
      <c r="DN35" s="744"/>
      <c r="DO35" s="744"/>
      <c r="DP35" s="744"/>
      <c r="DQ35" s="744"/>
      <c r="DR35" s="744"/>
      <c r="DS35" s="744"/>
      <c r="DT35" s="744"/>
      <c r="DU35" s="744"/>
      <c r="DV35" s="744"/>
      <c r="DW35" s="744"/>
      <c r="DX35" s="744"/>
      <c r="DY35" s="744"/>
      <c r="DZ35" s="744"/>
      <c r="EA35" s="744"/>
      <c r="EB35" s="744"/>
      <c r="EC35" s="744"/>
      <c r="ED35" s="744"/>
      <c r="EE35" s="744"/>
      <c r="EF35" s="744"/>
      <c r="EG35" s="744"/>
      <c r="EH35" s="744"/>
      <c r="EI35" s="744"/>
      <c r="EJ35" s="744"/>
      <c r="EK35" s="744"/>
      <c r="EL35" s="744"/>
      <c r="EM35" s="751"/>
      <c r="EN35" s="751"/>
      <c r="EO35" s="751"/>
      <c r="EP35" s="751"/>
      <c r="EQ35" s="751"/>
      <c r="ER35" s="751"/>
      <c r="ES35" s="751"/>
      <c r="ET35" s="751"/>
      <c r="EU35" s="751"/>
      <c r="EV35" s="751"/>
      <c r="EW35" s="751"/>
      <c r="EX35" s="751"/>
      <c r="EY35" s="751"/>
      <c r="EZ35" s="751"/>
      <c r="FA35" s="751"/>
      <c r="FB35" s="751"/>
      <c r="FC35" s="751"/>
      <c r="FD35" s="751"/>
      <c r="FE35" s="751"/>
      <c r="FF35" s="751"/>
      <c r="FG35" s="751"/>
      <c r="FH35" s="751"/>
      <c r="FI35" s="751"/>
      <c r="FJ35" s="751"/>
      <c r="FK35" s="751"/>
      <c r="FL35" s="751"/>
      <c r="FM35" s="751"/>
      <c r="FN35" s="751"/>
      <c r="FO35" s="751"/>
      <c r="FP35" s="751"/>
      <c r="FQ35" s="751"/>
      <c r="FR35" s="751"/>
      <c r="FS35" s="751"/>
      <c r="FT35" s="751"/>
      <c r="FU35" s="751"/>
      <c r="FV35" s="751"/>
      <c r="FW35" s="751"/>
      <c r="FX35" s="751"/>
      <c r="FY35" s="751"/>
      <c r="FZ35" s="751"/>
      <c r="GA35" s="751"/>
      <c r="GB35" s="751"/>
      <c r="GC35" s="751"/>
      <c r="GD35" s="751"/>
      <c r="GE35" s="751"/>
      <c r="GF35" s="751"/>
      <c r="GG35" s="751"/>
      <c r="GH35" s="751"/>
      <c r="GI35" s="751"/>
      <c r="GJ35" s="751"/>
      <c r="GK35" s="751"/>
      <c r="GL35" s="751"/>
      <c r="GM35" s="751"/>
      <c r="GN35" s="751"/>
      <c r="GO35" s="751"/>
      <c r="GP35" s="751"/>
      <c r="GQ35" s="751"/>
      <c r="GR35" s="751"/>
      <c r="GS35" s="751"/>
      <c r="GT35" s="751"/>
      <c r="GU35" s="751"/>
      <c r="GV35" s="751"/>
      <c r="GW35" s="751"/>
      <c r="GX35" s="751"/>
      <c r="GY35" s="751"/>
      <c r="GZ35" s="751"/>
      <c r="HA35" s="751"/>
      <c r="HB35" s="751"/>
      <c r="HC35" s="751"/>
      <c r="HD35" s="751"/>
      <c r="HE35" s="751"/>
      <c r="HF35" s="751"/>
      <c r="HG35" s="751"/>
      <c r="HH35" s="751"/>
      <c r="HI35" s="751"/>
      <c r="HJ35" s="751"/>
      <c r="HK35" s="751"/>
      <c r="HL35" s="751"/>
      <c r="HM35" s="751"/>
      <c r="HN35" s="751"/>
      <c r="HO35" s="751"/>
      <c r="HP35" s="751"/>
      <c r="HQ35" s="751"/>
      <c r="HR35" s="751"/>
      <c r="HS35" s="751"/>
      <c r="HT35" s="751"/>
      <c r="HU35" s="751"/>
    </row>
    <row r="36" spans="1:229" s="748" customFormat="1" ht="51">
      <c r="A36" s="727" t="s">
        <v>509</v>
      </c>
      <c r="B36" s="731" t="s">
        <v>460</v>
      </c>
      <c r="C36" s="784">
        <f>IF(ABS(MIN(K13:IV13))=ABS(MAX(K13:IV13)),MAX(K13:IV13),IF(ABS(MIN(K13:IV13))&gt;ABS(MAX(K13:IV13)),MIN(K13:IV13),MAX(K13:IV13)))</f>
        <v>0</v>
      </c>
      <c r="D36" s="757" t="str">
        <f aca="true" t="shared" si="1" ref="D36:D41">IF(OR(C36&lt;-0.1,C36&gt;0.1)=TRUE,"Au moins un des CR présente un écart de plus de 10% entre les prévisions et les réalisations","OK")</f>
        <v>OK</v>
      </c>
      <c r="E36" s="781" t="s">
        <v>471</v>
      </c>
      <c r="F36" s="427"/>
      <c r="G36" s="411"/>
      <c r="H36" s="830"/>
      <c r="I36" s="742" t="s">
        <v>537</v>
      </c>
      <c r="J36" s="742"/>
      <c r="K36" s="746">
        <f>_xlfn.IFERROR((K12-K35)/K35,"")</f>
      </c>
      <c r="L36" s="747"/>
      <c r="M36" s="747"/>
      <c r="N36" s="747"/>
      <c r="O36" s="747"/>
      <c r="P36" s="747"/>
      <c r="Q36" s="747"/>
      <c r="R36" s="747"/>
      <c r="S36" s="747"/>
      <c r="T36" s="747"/>
      <c r="U36" s="747"/>
      <c r="V36" s="747"/>
      <c r="W36" s="747"/>
      <c r="X36" s="747"/>
      <c r="Y36" s="747"/>
      <c r="Z36" s="747"/>
      <c r="AA36" s="747"/>
      <c r="AB36" s="747"/>
      <c r="AC36" s="747"/>
      <c r="AD36" s="747"/>
      <c r="AE36" s="747"/>
      <c r="AF36" s="747"/>
      <c r="AG36" s="747"/>
      <c r="AH36" s="747"/>
      <c r="AI36" s="747"/>
      <c r="AJ36" s="747"/>
      <c r="AK36" s="747"/>
      <c r="AL36" s="747"/>
      <c r="AM36" s="747"/>
      <c r="AN36" s="747"/>
      <c r="AO36" s="747"/>
      <c r="AP36" s="747"/>
      <c r="AQ36" s="747"/>
      <c r="AR36" s="747"/>
      <c r="AS36" s="747"/>
      <c r="AT36" s="747"/>
      <c r="AU36" s="747"/>
      <c r="AV36" s="747"/>
      <c r="AW36" s="747"/>
      <c r="AX36" s="747"/>
      <c r="AY36" s="747"/>
      <c r="AZ36" s="747"/>
      <c r="BA36" s="747"/>
      <c r="BB36" s="747"/>
      <c r="BC36" s="747"/>
      <c r="BD36" s="747"/>
      <c r="BE36" s="747"/>
      <c r="BF36" s="747"/>
      <c r="BG36" s="747"/>
      <c r="BH36" s="747"/>
      <c r="BI36" s="747"/>
      <c r="BJ36" s="747"/>
      <c r="BK36" s="747"/>
      <c r="BL36" s="747"/>
      <c r="BM36" s="747"/>
      <c r="BN36" s="747"/>
      <c r="BO36" s="747"/>
      <c r="BP36" s="747"/>
      <c r="BQ36" s="747"/>
      <c r="BR36" s="747"/>
      <c r="BS36" s="747"/>
      <c r="BT36" s="747"/>
      <c r="BU36" s="747"/>
      <c r="BV36" s="747"/>
      <c r="BW36" s="747"/>
      <c r="BX36" s="747"/>
      <c r="BY36" s="747"/>
      <c r="BZ36" s="747"/>
      <c r="CA36" s="747"/>
      <c r="CB36" s="747"/>
      <c r="CC36" s="747"/>
      <c r="CD36" s="747"/>
      <c r="CE36" s="747"/>
      <c r="CF36" s="747"/>
      <c r="CG36" s="747"/>
      <c r="CH36" s="747"/>
      <c r="CI36" s="747"/>
      <c r="CJ36" s="747"/>
      <c r="CK36" s="747"/>
      <c r="CL36" s="747"/>
      <c r="CM36" s="747"/>
      <c r="CN36" s="747"/>
      <c r="CO36" s="747"/>
      <c r="CP36" s="747"/>
      <c r="CQ36" s="747"/>
      <c r="CR36" s="747"/>
      <c r="CS36" s="747"/>
      <c r="CT36" s="747"/>
      <c r="CU36" s="747"/>
      <c r="CV36" s="747"/>
      <c r="CW36" s="747"/>
      <c r="CX36" s="747"/>
      <c r="CY36" s="747"/>
      <c r="CZ36" s="747"/>
      <c r="DA36" s="747"/>
      <c r="DB36" s="747"/>
      <c r="DC36" s="747"/>
      <c r="DD36" s="747"/>
      <c r="DE36" s="747"/>
      <c r="DF36" s="747"/>
      <c r="DG36" s="747"/>
      <c r="DH36" s="747"/>
      <c r="DI36" s="747"/>
      <c r="DJ36" s="747"/>
      <c r="DK36" s="747"/>
      <c r="DL36" s="747"/>
      <c r="DM36" s="747"/>
      <c r="DN36" s="747"/>
      <c r="DO36" s="747"/>
      <c r="DP36" s="747"/>
      <c r="DQ36" s="747"/>
      <c r="DR36" s="747"/>
      <c r="DS36" s="747"/>
      <c r="DT36" s="747"/>
      <c r="DU36" s="747"/>
      <c r="DV36" s="747"/>
      <c r="DW36" s="747"/>
      <c r="DX36" s="747"/>
      <c r="DY36" s="747"/>
      <c r="DZ36" s="747"/>
      <c r="EA36" s="747"/>
      <c r="EB36" s="747"/>
      <c r="EC36" s="747"/>
      <c r="ED36" s="747"/>
      <c r="EE36" s="747"/>
      <c r="EF36" s="747"/>
      <c r="EG36" s="747"/>
      <c r="EH36" s="747"/>
      <c r="EI36" s="747"/>
      <c r="EJ36" s="747"/>
      <c r="EK36" s="747"/>
      <c r="EL36" s="747"/>
      <c r="EM36" s="747"/>
      <c r="EN36" s="747"/>
      <c r="EO36" s="747"/>
      <c r="EP36" s="747"/>
      <c r="EQ36" s="747"/>
      <c r="ER36" s="747"/>
      <c r="ES36" s="747"/>
      <c r="ET36" s="747"/>
      <c r="EU36" s="747"/>
      <c r="EV36" s="747"/>
      <c r="EW36" s="747"/>
      <c r="EX36" s="747"/>
      <c r="EY36" s="747"/>
      <c r="EZ36" s="747"/>
      <c r="FA36" s="747"/>
      <c r="FB36" s="747"/>
      <c r="FC36" s="747"/>
      <c r="FD36" s="747"/>
      <c r="FE36" s="747"/>
      <c r="FF36" s="747"/>
      <c r="FG36" s="747"/>
      <c r="FH36" s="747"/>
      <c r="FI36" s="747"/>
      <c r="FJ36" s="747"/>
      <c r="FK36" s="747"/>
      <c r="FL36" s="747"/>
      <c r="FM36" s="747"/>
      <c r="FN36" s="747"/>
      <c r="FO36" s="747"/>
      <c r="FP36" s="747"/>
      <c r="FQ36" s="747"/>
      <c r="FR36" s="747"/>
      <c r="FS36" s="747"/>
      <c r="FT36" s="747"/>
      <c r="FU36" s="747"/>
      <c r="FV36" s="747"/>
      <c r="FW36" s="747"/>
      <c r="FX36" s="747"/>
      <c r="FY36" s="747"/>
      <c r="FZ36" s="747"/>
      <c r="GA36" s="747"/>
      <c r="GB36" s="747"/>
      <c r="GC36" s="747"/>
      <c r="GD36" s="747"/>
      <c r="GE36" s="747"/>
      <c r="GF36" s="747"/>
      <c r="GG36" s="747"/>
      <c r="GH36" s="747"/>
      <c r="GI36" s="747"/>
      <c r="GJ36" s="747"/>
      <c r="GK36" s="747"/>
      <c r="GL36" s="747"/>
      <c r="GM36" s="747"/>
      <c r="GN36" s="747"/>
      <c r="GO36" s="747"/>
      <c r="GP36" s="747"/>
      <c r="GQ36" s="747"/>
      <c r="GR36" s="747"/>
      <c r="GS36" s="747"/>
      <c r="GT36" s="747"/>
      <c r="GU36" s="747"/>
      <c r="GV36" s="747"/>
      <c r="GW36" s="747"/>
      <c r="GX36" s="747"/>
      <c r="GY36" s="747"/>
      <c r="GZ36" s="747"/>
      <c r="HA36" s="747"/>
      <c r="HB36" s="747"/>
      <c r="HC36" s="747"/>
      <c r="HD36" s="747"/>
      <c r="HE36" s="747"/>
      <c r="HF36" s="747"/>
      <c r="HG36" s="747"/>
      <c r="HH36" s="747"/>
      <c r="HI36" s="747"/>
      <c r="HJ36" s="747"/>
      <c r="HK36" s="747"/>
      <c r="HL36" s="747"/>
      <c r="HM36" s="747"/>
      <c r="HN36" s="747"/>
      <c r="HO36" s="747"/>
      <c r="HP36" s="747"/>
      <c r="HQ36" s="747"/>
      <c r="HR36" s="747"/>
      <c r="HS36" s="747"/>
      <c r="HT36" s="747"/>
      <c r="HU36" s="747"/>
    </row>
    <row r="37" spans="1:229" s="752" customFormat="1" ht="39.75" customHeight="1">
      <c r="A37" s="727" t="s">
        <v>472</v>
      </c>
      <c r="B37" s="731" t="s">
        <v>460</v>
      </c>
      <c r="C37" s="784">
        <f>IF(ABS(MIN(K19:IV19))=ABS(MAX(K19:IV19)),MAX(K19:IV19),IF(ABS(MIN(K19:IV19))&gt;ABS(MAX(K19:IV19)),MIN(K19:IV19),MAX(K19:IV19)))</f>
        <v>0</v>
      </c>
      <c r="D37" s="757" t="str">
        <f t="shared" si="1"/>
        <v>OK</v>
      </c>
      <c r="E37" s="781" t="s">
        <v>471</v>
      </c>
      <c r="F37" s="427"/>
      <c r="G37" s="411"/>
      <c r="H37" s="829" t="s">
        <v>534</v>
      </c>
      <c r="I37" s="742"/>
      <c r="J37" s="742"/>
      <c r="K37" s="750">
        <f>VLOOKUP("TOTAL DES CHARGES",Conso!$90:$108,$J$7,FALSE)</f>
        <v>0</v>
      </c>
      <c r="L37" s="751"/>
      <c r="M37" s="751"/>
      <c r="N37" s="751"/>
      <c r="O37" s="751"/>
      <c r="P37" s="751"/>
      <c r="Q37" s="751"/>
      <c r="R37" s="751"/>
      <c r="S37" s="751"/>
      <c r="T37" s="751"/>
      <c r="U37" s="751"/>
      <c r="V37" s="751"/>
      <c r="W37" s="751"/>
      <c r="X37" s="751"/>
      <c r="Y37" s="751"/>
      <c r="Z37" s="751"/>
      <c r="AA37" s="751"/>
      <c r="AB37" s="751"/>
      <c r="AC37" s="751"/>
      <c r="AD37" s="751"/>
      <c r="AE37" s="751"/>
      <c r="AF37" s="751"/>
      <c r="AG37" s="751"/>
      <c r="AH37" s="751"/>
      <c r="AI37" s="751"/>
      <c r="AJ37" s="751"/>
      <c r="AK37" s="751"/>
      <c r="AL37" s="751"/>
      <c r="AM37" s="751"/>
      <c r="AN37" s="751"/>
      <c r="AO37" s="751"/>
      <c r="AP37" s="751"/>
      <c r="AQ37" s="751"/>
      <c r="AR37" s="751"/>
      <c r="AS37" s="751"/>
      <c r="AT37" s="751"/>
      <c r="AU37" s="751"/>
      <c r="AV37" s="751"/>
      <c r="AW37" s="751"/>
      <c r="AX37" s="751"/>
      <c r="AY37" s="751"/>
      <c r="AZ37" s="751"/>
      <c r="BA37" s="751"/>
      <c r="BB37" s="751"/>
      <c r="BC37" s="751"/>
      <c r="BD37" s="751"/>
      <c r="BE37" s="751"/>
      <c r="BF37" s="751"/>
      <c r="BG37" s="751"/>
      <c r="BH37" s="751"/>
      <c r="BI37" s="751"/>
      <c r="BJ37" s="751"/>
      <c r="BK37" s="751"/>
      <c r="BL37" s="751"/>
      <c r="BM37" s="751"/>
      <c r="BN37" s="751"/>
      <c r="BO37" s="751"/>
      <c r="BP37" s="751"/>
      <c r="BQ37" s="751"/>
      <c r="BR37" s="751"/>
      <c r="BS37" s="751"/>
      <c r="BT37" s="751"/>
      <c r="BU37" s="751"/>
      <c r="BV37" s="751"/>
      <c r="BW37" s="751"/>
      <c r="BX37" s="751"/>
      <c r="BY37" s="751"/>
      <c r="BZ37" s="751"/>
      <c r="CA37" s="751"/>
      <c r="CB37" s="751"/>
      <c r="CC37" s="751"/>
      <c r="CD37" s="751"/>
      <c r="CE37" s="751"/>
      <c r="CF37" s="751"/>
      <c r="CG37" s="751"/>
      <c r="CH37" s="751"/>
      <c r="CI37" s="751"/>
      <c r="CJ37" s="751"/>
      <c r="CK37" s="751"/>
      <c r="CL37" s="751"/>
      <c r="CM37" s="751"/>
      <c r="CN37" s="751"/>
      <c r="CO37" s="751"/>
      <c r="CP37" s="751"/>
      <c r="CQ37" s="751"/>
      <c r="CR37" s="751"/>
      <c r="CS37" s="751"/>
      <c r="CT37" s="751"/>
      <c r="CU37" s="751"/>
      <c r="CV37" s="751"/>
      <c r="CW37" s="751"/>
      <c r="CX37" s="751"/>
      <c r="CY37" s="751"/>
      <c r="CZ37" s="751"/>
      <c r="DA37" s="751"/>
      <c r="DB37" s="751"/>
      <c r="DC37" s="751"/>
      <c r="DD37" s="751"/>
      <c r="DE37" s="751"/>
      <c r="DF37" s="751"/>
      <c r="DG37" s="751"/>
      <c r="DH37" s="751"/>
      <c r="DI37" s="751"/>
      <c r="DJ37" s="751"/>
      <c r="DK37" s="751"/>
      <c r="DL37" s="751"/>
      <c r="DM37" s="751"/>
      <c r="DN37" s="751"/>
      <c r="DO37" s="751"/>
      <c r="DP37" s="751"/>
      <c r="DQ37" s="751"/>
      <c r="DR37" s="751"/>
      <c r="DS37" s="751"/>
      <c r="DT37" s="751"/>
      <c r="DU37" s="751"/>
      <c r="DV37" s="751"/>
      <c r="DW37" s="751"/>
      <c r="DX37" s="751"/>
      <c r="DY37" s="751"/>
      <c r="DZ37" s="751"/>
      <c r="EA37" s="751"/>
      <c r="EB37" s="751"/>
      <c r="EC37" s="751"/>
      <c r="ED37" s="751"/>
      <c r="EE37" s="751"/>
      <c r="EF37" s="751"/>
      <c r="EG37" s="751"/>
      <c r="EH37" s="751"/>
      <c r="EI37" s="751"/>
      <c r="EJ37" s="751"/>
      <c r="EK37" s="751"/>
      <c r="EL37" s="751"/>
      <c r="EM37" s="751"/>
      <c r="EN37" s="751"/>
      <c r="EO37" s="751"/>
      <c r="EP37" s="751"/>
      <c r="EQ37" s="751"/>
      <c r="ER37" s="751"/>
      <c r="ES37" s="751"/>
      <c r="ET37" s="751"/>
      <c r="EU37" s="751"/>
      <c r="EV37" s="751"/>
      <c r="EW37" s="751"/>
      <c r="EX37" s="751"/>
      <c r="EY37" s="751"/>
      <c r="EZ37" s="751"/>
      <c r="FA37" s="751"/>
      <c r="FB37" s="751"/>
      <c r="FC37" s="751"/>
      <c r="FD37" s="751"/>
      <c r="FE37" s="751"/>
      <c r="FF37" s="751"/>
      <c r="FG37" s="751"/>
      <c r="FH37" s="751"/>
      <c r="FI37" s="751"/>
      <c r="FJ37" s="751"/>
      <c r="FK37" s="751"/>
      <c r="FL37" s="751"/>
      <c r="FM37" s="751"/>
      <c r="FN37" s="751"/>
      <c r="FO37" s="751"/>
      <c r="FP37" s="751"/>
      <c r="FQ37" s="751"/>
      <c r="FR37" s="751"/>
      <c r="FS37" s="751"/>
      <c r="FT37" s="751"/>
      <c r="FU37" s="751"/>
      <c r="FV37" s="751"/>
      <c r="FW37" s="751"/>
      <c r="FX37" s="751"/>
      <c r="FY37" s="751"/>
      <c r="FZ37" s="751"/>
      <c r="GA37" s="751"/>
      <c r="GB37" s="751"/>
      <c r="GC37" s="751"/>
      <c r="GD37" s="751"/>
      <c r="GE37" s="751"/>
      <c r="GF37" s="751"/>
      <c r="GG37" s="751"/>
      <c r="GH37" s="751"/>
      <c r="GI37" s="751"/>
      <c r="GJ37" s="751"/>
      <c r="GK37" s="751"/>
      <c r="GL37" s="751"/>
      <c r="GM37" s="751"/>
      <c r="GN37" s="751"/>
      <c r="GO37" s="751"/>
      <c r="GP37" s="751"/>
      <c r="GQ37" s="751"/>
      <c r="GR37" s="751"/>
      <c r="GS37" s="751"/>
      <c r="GT37" s="751"/>
      <c r="GU37" s="751"/>
      <c r="GV37" s="751"/>
      <c r="GW37" s="751"/>
      <c r="GX37" s="751"/>
      <c r="GY37" s="751"/>
      <c r="GZ37" s="751"/>
      <c r="HA37" s="751"/>
      <c r="HB37" s="751"/>
      <c r="HC37" s="751"/>
      <c r="HD37" s="751"/>
      <c r="HE37" s="751"/>
      <c r="HF37" s="751"/>
      <c r="HG37" s="751"/>
      <c r="HH37" s="751"/>
      <c r="HI37" s="751"/>
      <c r="HJ37" s="751"/>
      <c r="HK37" s="751"/>
      <c r="HL37" s="751"/>
      <c r="HM37" s="751"/>
      <c r="HN37" s="751"/>
      <c r="HO37" s="751"/>
      <c r="HP37" s="751"/>
      <c r="HQ37" s="751"/>
      <c r="HR37" s="751"/>
      <c r="HS37" s="751"/>
      <c r="HT37" s="751"/>
      <c r="HU37" s="751"/>
    </row>
    <row r="38" spans="1:229" s="748" customFormat="1" ht="51">
      <c r="A38" s="727" t="s">
        <v>510</v>
      </c>
      <c r="B38" s="731" t="s">
        <v>460</v>
      </c>
      <c r="C38" s="784">
        <f>IF(ABS(MIN(K16:IV16))=ABS(MAX(K16:IV16)),MAX(K16:IV16),IF(ABS(MIN(K16:IV16))&gt;ABS(MAX(K16:IV16)),MIN(K16:IV16),MAX(K16:IV16)))</f>
        <v>0</v>
      </c>
      <c r="D38" s="757" t="str">
        <f t="shared" si="1"/>
        <v>OK</v>
      </c>
      <c r="E38" s="781" t="s">
        <v>471</v>
      </c>
      <c r="F38" s="427"/>
      <c r="G38" s="411"/>
      <c r="H38" s="830"/>
      <c r="I38" s="742" t="s">
        <v>492</v>
      </c>
      <c r="J38" s="742"/>
      <c r="K38" s="746">
        <f>_xlfn.IFERROR((K15-K37)/K37,"")</f>
      </c>
      <c r="L38" s="747"/>
      <c r="M38" s="747"/>
      <c r="N38" s="747"/>
      <c r="O38" s="747"/>
      <c r="P38" s="747"/>
      <c r="Q38" s="747"/>
      <c r="R38" s="747"/>
      <c r="S38" s="747"/>
      <c r="T38" s="747"/>
      <c r="U38" s="747"/>
      <c r="V38" s="747"/>
      <c r="W38" s="747"/>
      <c r="X38" s="747"/>
      <c r="Y38" s="747"/>
      <c r="Z38" s="747"/>
      <c r="AA38" s="747"/>
      <c r="AB38" s="747"/>
      <c r="AC38" s="747"/>
      <c r="AD38" s="747"/>
      <c r="AE38" s="747"/>
      <c r="AF38" s="747"/>
      <c r="AG38" s="747"/>
      <c r="AH38" s="747"/>
      <c r="AI38" s="747"/>
      <c r="AJ38" s="747"/>
      <c r="AK38" s="747"/>
      <c r="AL38" s="747"/>
      <c r="AM38" s="747"/>
      <c r="AN38" s="747"/>
      <c r="AO38" s="747"/>
      <c r="AP38" s="747"/>
      <c r="AQ38" s="747"/>
      <c r="AR38" s="747"/>
      <c r="AS38" s="747"/>
      <c r="AT38" s="747"/>
      <c r="AU38" s="747"/>
      <c r="AV38" s="747"/>
      <c r="AW38" s="747"/>
      <c r="AX38" s="747"/>
      <c r="AY38" s="747"/>
      <c r="AZ38" s="747"/>
      <c r="BA38" s="747"/>
      <c r="BB38" s="747"/>
      <c r="BC38" s="747"/>
      <c r="BD38" s="747"/>
      <c r="BE38" s="747"/>
      <c r="BF38" s="747"/>
      <c r="BG38" s="747"/>
      <c r="BH38" s="747"/>
      <c r="BI38" s="747"/>
      <c r="BJ38" s="747"/>
      <c r="BK38" s="747"/>
      <c r="BL38" s="747"/>
      <c r="BM38" s="747"/>
      <c r="BN38" s="747"/>
      <c r="BO38" s="747"/>
      <c r="BP38" s="747"/>
      <c r="BQ38" s="747"/>
      <c r="BR38" s="747"/>
      <c r="BS38" s="747"/>
      <c r="BT38" s="747"/>
      <c r="BU38" s="747"/>
      <c r="BV38" s="747"/>
      <c r="BW38" s="747"/>
      <c r="BX38" s="747"/>
      <c r="BY38" s="747"/>
      <c r="BZ38" s="747"/>
      <c r="CA38" s="747"/>
      <c r="CB38" s="747"/>
      <c r="CC38" s="747"/>
      <c r="CD38" s="747"/>
      <c r="CE38" s="747"/>
      <c r="CF38" s="747"/>
      <c r="CG38" s="747"/>
      <c r="CH38" s="747"/>
      <c r="CI38" s="747"/>
      <c r="CJ38" s="747"/>
      <c r="CK38" s="747"/>
      <c r="CL38" s="747"/>
      <c r="CM38" s="747"/>
      <c r="CN38" s="747"/>
      <c r="CO38" s="747"/>
      <c r="CP38" s="747"/>
      <c r="CQ38" s="747"/>
      <c r="CR38" s="747"/>
      <c r="CS38" s="747"/>
      <c r="CT38" s="747"/>
      <c r="CU38" s="747"/>
      <c r="CV38" s="747"/>
      <c r="CW38" s="747"/>
      <c r="CX38" s="747"/>
      <c r="CY38" s="747"/>
      <c r="CZ38" s="747"/>
      <c r="DA38" s="747"/>
      <c r="DB38" s="747"/>
      <c r="DC38" s="747"/>
      <c r="DD38" s="747"/>
      <c r="DE38" s="747"/>
      <c r="DF38" s="747"/>
      <c r="DG38" s="747"/>
      <c r="DH38" s="747"/>
      <c r="DI38" s="747"/>
      <c r="DJ38" s="747"/>
      <c r="DK38" s="747"/>
      <c r="DL38" s="747"/>
      <c r="DM38" s="747"/>
      <c r="DN38" s="747"/>
      <c r="DO38" s="747"/>
      <c r="DP38" s="747"/>
      <c r="DQ38" s="747"/>
      <c r="DR38" s="747"/>
      <c r="DS38" s="747"/>
      <c r="DT38" s="747"/>
      <c r="DU38" s="747"/>
      <c r="DV38" s="747"/>
      <c r="DW38" s="747"/>
      <c r="DX38" s="747"/>
      <c r="DY38" s="747"/>
      <c r="DZ38" s="747"/>
      <c r="EA38" s="747"/>
      <c r="EB38" s="747"/>
      <c r="EC38" s="747"/>
      <c r="ED38" s="747"/>
      <c r="EE38" s="747"/>
      <c r="EF38" s="747"/>
      <c r="EG38" s="747"/>
      <c r="EH38" s="747"/>
      <c r="EI38" s="747"/>
      <c r="EJ38" s="747"/>
      <c r="EK38" s="747"/>
      <c r="EL38" s="747"/>
      <c r="EM38" s="747"/>
      <c r="EN38" s="747"/>
      <c r="EO38" s="747"/>
      <c r="EP38" s="747"/>
      <c r="EQ38" s="747"/>
      <c r="ER38" s="747"/>
      <c r="ES38" s="747"/>
      <c r="ET38" s="747"/>
      <c r="EU38" s="747"/>
      <c r="EV38" s="747"/>
      <c r="EW38" s="747"/>
      <c r="EX38" s="747"/>
      <c r="EY38" s="747"/>
      <c r="EZ38" s="747"/>
      <c r="FA38" s="747"/>
      <c r="FB38" s="747"/>
      <c r="FC38" s="747"/>
      <c r="FD38" s="747"/>
      <c r="FE38" s="747"/>
      <c r="FF38" s="747"/>
      <c r="FG38" s="747"/>
      <c r="FH38" s="747"/>
      <c r="FI38" s="747"/>
      <c r="FJ38" s="747"/>
      <c r="FK38" s="747"/>
      <c r="FL38" s="747"/>
      <c r="FM38" s="747"/>
      <c r="FN38" s="747"/>
      <c r="FO38" s="747"/>
      <c r="FP38" s="747"/>
      <c r="FQ38" s="747"/>
      <c r="FR38" s="747"/>
      <c r="FS38" s="747"/>
      <c r="FT38" s="747"/>
      <c r="FU38" s="747"/>
      <c r="FV38" s="747"/>
      <c r="FW38" s="747"/>
      <c r="FX38" s="747"/>
      <c r="FY38" s="747"/>
      <c r="FZ38" s="747"/>
      <c r="GA38" s="747"/>
      <c r="GB38" s="747"/>
      <c r="GC38" s="747"/>
      <c r="GD38" s="747"/>
      <c r="GE38" s="747"/>
      <c r="GF38" s="747"/>
      <c r="GG38" s="747"/>
      <c r="GH38" s="747"/>
      <c r="GI38" s="747"/>
      <c r="GJ38" s="747"/>
      <c r="GK38" s="747"/>
      <c r="GL38" s="747"/>
      <c r="GM38" s="747"/>
      <c r="GN38" s="747"/>
      <c r="GO38" s="747"/>
      <c r="GP38" s="747"/>
      <c r="GQ38" s="747"/>
      <c r="GR38" s="747"/>
      <c r="GS38" s="747"/>
      <c r="GT38" s="747"/>
      <c r="GU38" s="747"/>
      <c r="GV38" s="747"/>
      <c r="GW38" s="747"/>
      <c r="GX38" s="747"/>
      <c r="GY38" s="747"/>
      <c r="GZ38" s="747"/>
      <c r="HA38" s="747"/>
      <c r="HB38" s="747"/>
      <c r="HC38" s="747"/>
      <c r="HD38" s="747"/>
      <c r="HE38" s="747"/>
      <c r="HF38" s="747"/>
      <c r="HG38" s="747"/>
      <c r="HH38" s="747"/>
      <c r="HI38" s="747"/>
      <c r="HJ38" s="747"/>
      <c r="HK38" s="747"/>
      <c r="HL38" s="747"/>
      <c r="HM38" s="747"/>
      <c r="HN38" s="747"/>
      <c r="HO38" s="747"/>
      <c r="HP38" s="747"/>
      <c r="HQ38" s="747"/>
      <c r="HR38" s="747"/>
      <c r="HS38" s="747"/>
      <c r="HT38" s="747"/>
      <c r="HU38" s="747"/>
    </row>
    <row r="39" spans="1:229" s="752" customFormat="1" ht="51">
      <c r="A39" s="727" t="s">
        <v>511</v>
      </c>
      <c r="B39" s="731" t="s">
        <v>460</v>
      </c>
      <c r="C39" s="784">
        <f>IF(ABS(MIN(K28:IV28))=ABS(MAX(K28:IV28)),MAX(K28:IV28),IF(ABS(MIN(K28:IV28))&gt;ABS(MAX(K28:IV28)),MIN(K28:IV28),MAX(K28:IV28)))</f>
        <v>0</v>
      </c>
      <c r="D39" s="757" t="str">
        <f t="shared" si="1"/>
        <v>OK</v>
      </c>
      <c r="E39" s="781" t="s">
        <v>471</v>
      </c>
      <c r="F39" s="427"/>
      <c r="G39" s="411"/>
      <c r="H39" s="829" t="s">
        <v>535</v>
      </c>
      <c r="I39" s="742"/>
      <c r="J39" s="742"/>
      <c r="K39" s="750">
        <f>VLOOKUP("Groupe I : produits de la tarification",Conso!$90:$108,$J$7,FALSE)</f>
        <v>0</v>
      </c>
      <c r="L39" s="751"/>
      <c r="M39" s="751"/>
      <c r="N39" s="751"/>
      <c r="O39" s="751"/>
      <c r="P39" s="751"/>
      <c r="Q39" s="751"/>
      <c r="R39" s="751"/>
      <c r="S39" s="751"/>
      <c r="T39" s="751"/>
      <c r="U39" s="751"/>
      <c r="V39" s="751"/>
      <c r="W39" s="751"/>
      <c r="X39" s="751"/>
      <c r="Y39" s="751"/>
      <c r="Z39" s="751"/>
      <c r="AA39" s="751"/>
      <c r="AB39" s="751"/>
      <c r="AC39" s="751"/>
      <c r="AD39" s="751"/>
      <c r="AE39" s="751"/>
      <c r="AF39" s="751"/>
      <c r="AG39" s="751"/>
      <c r="AH39" s="751"/>
      <c r="AI39" s="751"/>
      <c r="AJ39" s="751"/>
      <c r="AK39" s="751"/>
      <c r="AL39" s="751"/>
      <c r="AM39" s="751"/>
      <c r="AN39" s="751"/>
      <c r="AO39" s="751"/>
      <c r="AP39" s="751"/>
      <c r="AQ39" s="751"/>
      <c r="AR39" s="751"/>
      <c r="AS39" s="751"/>
      <c r="AT39" s="751"/>
      <c r="AU39" s="751"/>
      <c r="AV39" s="751"/>
      <c r="AW39" s="751"/>
      <c r="AX39" s="751"/>
      <c r="AY39" s="751"/>
      <c r="AZ39" s="751"/>
      <c r="BA39" s="751"/>
      <c r="BB39" s="751"/>
      <c r="BC39" s="751"/>
      <c r="BD39" s="751"/>
      <c r="BE39" s="751"/>
      <c r="BF39" s="751"/>
      <c r="BG39" s="751"/>
      <c r="BH39" s="751"/>
      <c r="BI39" s="751"/>
      <c r="BJ39" s="751"/>
      <c r="BK39" s="751"/>
      <c r="BL39" s="751"/>
      <c r="BM39" s="751"/>
      <c r="BN39" s="751"/>
      <c r="BO39" s="751"/>
      <c r="BP39" s="751"/>
      <c r="BQ39" s="751"/>
      <c r="BR39" s="751"/>
      <c r="BS39" s="751"/>
      <c r="BT39" s="751"/>
      <c r="BU39" s="751"/>
      <c r="BV39" s="751"/>
      <c r="BW39" s="751"/>
      <c r="BX39" s="751"/>
      <c r="BY39" s="751"/>
      <c r="BZ39" s="751"/>
      <c r="CA39" s="751"/>
      <c r="CB39" s="751"/>
      <c r="CC39" s="751"/>
      <c r="CD39" s="751"/>
      <c r="CE39" s="751"/>
      <c r="CF39" s="751"/>
      <c r="CG39" s="751"/>
      <c r="CH39" s="751"/>
      <c r="CI39" s="751"/>
      <c r="CJ39" s="751"/>
      <c r="CK39" s="751"/>
      <c r="CL39" s="751"/>
      <c r="CM39" s="751"/>
      <c r="CN39" s="751"/>
      <c r="CO39" s="751"/>
      <c r="CP39" s="751"/>
      <c r="CQ39" s="751"/>
      <c r="CR39" s="751"/>
      <c r="CS39" s="751"/>
      <c r="CT39" s="751"/>
      <c r="CU39" s="751"/>
      <c r="CV39" s="751"/>
      <c r="CW39" s="751"/>
      <c r="CX39" s="751"/>
      <c r="CY39" s="751"/>
      <c r="CZ39" s="751"/>
      <c r="DA39" s="751"/>
      <c r="DB39" s="751"/>
      <c r="DC39" s="751"/>
      <c r="DD39" s="751"/>
      <c r="DE39" s="751"/>
      <c r="DF39" s="751"/>
      <c r="DG39" s="751"/>
      <c r="DH39" s="751"/>
      <c r="DI39" s="751"/>
      <c r="DJ39" s="751"/>
      <c r="DK39" s="751"/>
      <c r="DL39" s="751"/>
      <c r="DM39" s="751"/>
      <c r="DN39" s="751"/>
      <c r="DO39" s="751"/>
      <c r="DP39" s="751"/>
      <c r="DQ39" s="751"/>
      <c r="DR39" s="751"/>
      <c r="DS39" s="751"/>
      <c r="DT39" s="751"/>
      <c r="DU39" s="751"/>
      <c r="DV39" s="751"/>
      <c r="DW39" s="751"/>
      <c r="DX39" s="751"/>
      <c r="DY39" s="751"/>
      <c r="DZ39" s="751"/>
      <c r="EA39" s="751"/>
      <c r="EB39" s="751"/>
      <c r="EC39" s="751"/>
      <c r="ED39" s="751"/>
      <c r="EE39" s="751"/>
      <c r="EF39" s="751"/>
      <c r="EG39" s="751"/>
      <c r="EH39" s="751"/>
      <c r="EI39" s="751"/>
      <c r="EJ39" s="751"/>
      <c r="EK39" s="751"/>
      <c r="EL39" s="751"/>
      <c r="EM39" s="751"/>
      <c r="EN39" s="751"/>
      <c r="EO39" s="751"/>
      <c r="EP39" s="751"/>
      <c r="EQ39" s="751"/>
      <c r="ER39" s="751"/>
      <c r="ES39" s="751"/>
      <c r="ET39" s="751"/>
      <c r="EU39" s="751"/>
      <c r="EV39" s="751"/>
      <c r="EW39" s="751"/>
      <c r="EX39" s="751"/>
      <c r="EY39" s="751"/>
      <c r="EZ39" s="751"/>
      <c r="FA39" s="751"/>
      <c r="FB39" s="751"/>
      <c r="FC39" s="751"/>
      <c r="FD39" s="751"/>
      <c r="FE39" s="751"/>
      <c r="FF39" s="751"/>
      <c r="FG39" s="751"/>
      <c r="FH39" s="751"/>
      <c r="FI39" s="751"/>
      <c r="FJ39" s="751"/>
      <c r="FK39" s="751"/>
      <c r="FL39" s="751"/>
      <c r="FM39" s="751"/>
      <c r="FN39" s="751"/>
      <c r="FO39" s="751"/>
      <c r="FP39" s="751"/>
      <c r="FQ39" s="751"/>
      <c r="FR39" s="751"/>
      <c r="FS39" s="751"/>
      <c r="FT39" s="751"/>
      <c r="FU39" s="751"/>
      <c r="FV39" s="751"/>
      <c r="FW39" s="751"/>
      <c r="FX39" s="751"/>
      <c r="FY39" s="751"/>
      <c r="FZ39" s="751"/>
      <c r="GA39" s="751"/>
      <c r="GB39" s="751"/>
      <c r="GC39" s="751"/>
      <c r="GD39" s="751"/>
      <c r="GE39" s="751"/>
      <c r="GF39" s="751"/>
      <c r="GG39" s="751"/>
      <c r="GH39" s="751"/>
      <c r="GI39" s="751"/>
      <c r="GJ39" s="751"/>
      <c r="GK39" s="751"/>
      <c r="GL39" s="751"/>
      <c r="GM39" s="751"/>
      <c r="GN39" s="751"/>
      <c r="GO39" s="751"/>
      <c r="GP39" s="751"/>
      <c r="GQ39" s="751"/>
      <c r="GR39" s="751"/>
      <c r="GS39" s="751"/>
      <c r="GT39" s="751"/>
      <c r="GU39" s="751"/>
      <c r="GV39" s="751"/>
      <c r="GW39" s="751"/>
      <c r="GX39" s="751"/>
      <c r="GY39" s="751"/>
      <c r="GZ39" s="751"/>
      <c r="HA39" s="751"/>
      <c r="HB39" s="751"/>
      <c r="HC39" s="751"/>
      <c r="HD39" s="751"/>
      <c r="HE39" s="751"/>
      <c r="HF39" s="751"/>
      <c r="HG39" s="751"/>
      <c r="HH39" s="751"/>
      <c r="HI39" s="751"/>
      <c r="HJ39" s="751"/>
      <c r="HK39" s="751"/>
      <c r="HL39" s="751"/>
      <c r="HM39" s="751"/>
      <c r="HN39" s="751"/>
      <c r="HO39" s="751"/>
      <c r="HP39" s="751"/>
      <c r="HQ39" s="751"/>
      <c r="HR39" s="751"/>
      <c r="HS39" s="751"/>
      <c r="HT39" s="751"/>
      <c r="HU39" s="751"/>
    </row>
    <row r="40" spans="1:229" s="748" customFormat="1" ht="51">
      <c r="A40" s="727" t="s">
        <v>512</v>
      </c>
      <c r="B40" s="731" t="s">
        <v>460</v>
      </c>
      <c r="C40" s="784">
        <f>IF(ABS(MIN(K31:IV31))=ABS(MAX(K31:IV31)),MAX(K31:IV31),IF(ABS(MIN(K31:IV31))&gt;ABS(MAX(K31:IV31)),MIN(K31:IV31),MAX(K31:IV31)))</f>
        <v>0</v>
      </c>
      <c r="D40" s="757" t="str">
        <f t="shared" si="1"/>
        <v>OK</v>
      </c>
      <c r="E40" s="725" t="s">
        <v>471</v>
      </c>
      <c r="F40" s="427"/>
      <c r="G40" s="411"/>
      <c r="H40" s="830"/>
      <c r="I40" s="742" t="s">
        <v>492</v>
      </c>
      <c r="J40" s="742"/>
      <c r="K40" s="746">
        <f>_xlfn.IFERROR((K18-K39)/K39,"")</f>
      </c>
      <c r="L40" s="747"/>
      <c r="M40" s="747"/>
      <c r="N40" s="747"/>
      <c r="O40" s="747"/>
      <c r="P40" s="747"/>
      <c r="Q40" s="747"/>
      <c r="R40" s="747"/>
      <c r="S40" s="747"/>
      <c r="T40" s="747"/>
      <c r="U40" s="747"/>
      <c r="V40" s="747"/>
      <c r="W40" s="747"/>
      <c r="X40" s="747"/>
      <c r="Y40" s="747"/>
      <c r="Z40" s="747"/>
      <c r="AA40" s="747"/>
      <c r="AB40" s="747"/>
      <c r="AC40" s="747"/>
      <c r="AD40" s="747"/>
      <c r="AE40" s="747"/>
      <c r="AF40" s="747"/>
      <c r="AG40" s="747"/>
      <c r="AH40" s="747"/>
      <c r="AI40" s="747"/>
      <c r="AJ40" s="747"/>
      <c r="AK40" s="747"/>
      <c r="AL40" s="747"/>
      <c r="AM40" s="747"/>
      <c r="AN40" s="747"/>
      <c r="AO40" s="747"/>
      <c r="AP40" s="747"/>
      <c r="AQ40" s="747"/>
      <c r="AR40" s="747"/>
      <c r="AS40" s="747"/>
      <c r="AT40" s="747"/>
      <c r="AU40" s="747"/>
      <c r="AV40" s="747"/>
      <c r="AW40" s="747"/>
      <c r="AX40" s="747"/>
      <c r="AY40" s="747"/>
      <c r="AZ40" s="747"/>
      <c r="BA40" s="747"/>
      <c r="BB40" s="747"/>
      <c r="BC40" s="747"/>
      <c r="BD40" s="747"/>
      <c r="BE40" s="747"/>
      <c r="BF40" s="747"/>
      <c r="BG40" s="747"/>
      <c r="BH40" s="747"/>
      <c r="BI40" s="747"/>
      <c r="BJ40" s="747"/>
      <c r="BK40" s="747"/>
      <c r="BL40" s="747"/>
      <c r="BM40" s="747"/>
      <c r="BN40" s="747"/>
      <c r="BO40" s="747"/>
      <c r="BP40" s="747"/>
      <c r="BQ40" s="747"/>
      <c r="BR40" s="747"/>
      <c r="BS40" s="747"/>
      <c r="BT40" s="747"/>
      <c r="BU40" s="747"/>
      <c r="BV40" s="747"/>
      <c r="BW40" s="747"/>
      <c r="BX40" s="747"/>
      <c r="BY40" s="747"/>
      <c r="BZ40" s="747"/>
      <c r="CA40" s="747"/>
      <c r="CB40" s="747"/>
      <c r="CC40" s="747"/>
      <c r="CD40" s="747"/>
      <c r="CE40" s="747"/>
      <c r="CF40" s="747"/>
      <c r="CG40" s="747"/>
      <c r="CH40" s="747"/>
      <c r="CI40" s="747"/>
      <c r="CJ40" s="747"/>
      <c r="CK40" s="747"/>
      <c r="CL40" s="747"/>
      <c r="CM40" s="747"/>
      <c r="CN40" s="747"/>
      <c r="CO40" s="747"/>
      <c r="CP40" s="747"/>
      <c r="CQ40" s="747"/>
      <c r="CR40" s="747"/>
      <c r="CS40" s="747"/>
      <c r="CT40" s="747"/>
      <c r="CU40" s="747"/>
      <c r="CV40" s="747"/>
      <c r="CW40" s="747"/>
      <c r="CX40" s="747"/>
      <c r="CY40" s="747"/>
      <c r="CZ40" s="747"/>
      <c r="DA40" s="747"/>
      <c r="DB40" s="747"/>
      <c r="DC40" s="747"/>
      <c r="DD40" s="747"/>
      <c r="DE40" s="747"/>
      <c r="DF40" s="747"/>
      <c r="DG40" s="747"/>
      <c r="DH40" s="747"/>
      <c r="DI40" s="747"/>
      <c r="DJ40" s="747"/>
      <c r="DK40" s="747"/>
      <c r="DL40" s="747"/>
      <c r="DM40" s="747"/>
      <c r="DN40" s="747"/>
      <c r="DO40" s="747"/>
      <c r="DP40" s="747"/>
      <c r="DQ40" s="747"/>
      <c r="DR40" s="747"/>
      <c r="DS40" s="747"/>
      <c r="DT40" s="747"/>
      <c r="DU40" s="747"/>
      <c r="DV40" s="747"/>
      <c r="DW40" s="747"/>
      <c r="DX40" s="747"/>
      <c r="DY40" s="747"/>
      <c r="DZ40" s="747"/>
      <c r="EA40" s="747"/>
      <c r="EB40" s="747"/>
      <c r="EC40" s="747"/>
      <c r="ED40" s="747"/>
      <c r="EE40" s="747"/>
      <c r="EF40" s="747"/>
      <c r="EG40" s="747"/>
      <c r="EH40" s="747"/>
      <c r="EI40" s="747"/>
      <c r="EJ40" s="747"/>
      <c r="EK40" s="747"/>
      <c r="EL40" s="747"/>
      <c r="EM40" s="747"/>
      <c r="EN40" s="747"/>
      <c r="EO40" s="747"/>
      <c r="EP40" s="747"/>
      <c r="EQ40" s="747"/>
      <c r="ER40" s="747"/>
      <c r="ES40" s="747"/>
      <c r="ET40" s="747"/>
      <c r="EU40" s="747"/>
      <c r="EV40" s="747"/>
      <c r="EW40" s="747"/>
      <c r="EX40" s="747"/>
      <c r="EY40" s="747"/>
      <c r="EZ40" s="747"/>
      <c r="FA40" s="747"/>
      <c r="FB40" s="747"/>
      <c r="FC40" s="747"/>
      <c r="FD40" s="747"/>
      <c r="FE40" s="747"/>
      <c r="FF40" s="747"/>
      <c r="FG40" s="747"/>
      <c r="FH40" s="747"/>
      <c r="FI40" s="747"/>
      <c r="FJ40" s="747"/>
      <c r="FK40" s="747"/>
      <c r="FL40" s="747"/>
      <c r="FM40" s="747"/>
      <c r="FN40" s="747"/>
      <c r="FO40" s="747"/>
      <c r="FP40" s="747"/>
      <c r="FQ40" s="747"/>
      <c r="FR40" s="747"/>
      <c r="FS40" s="747"/>
      <c r="FT40" s="747"/>
      <c r="FU40" s="747"/>
      <c r="FV40" s="747"/>
      <c r="FW40" s="747"/>
      <c r="FX40" s="747"/>
      <c r="FY40" s="747"/>
      <c r="FZ40" s="747"/>
      <c r="GA40" s="747"/>
      <c r="GB40" s="747"/>
      <c r="GC40" s="747"/>
      <c r="GD40" s="747"/>
      <c r="GE40" s="747"/>
      <c r="GF40" s="747"/>
      <c r="GG40" s="747"/>
      <c r="GH40" s="747"/>
      <c r="GI40" s="747"/>
      <c r="GJ40" s="747"/>
      <c r="GK40" s="747"/>
      <c r="GL40" s="747"/>
      <c r="GM40" s="747"/>
      <c r="GN40" s="747"/>
      <c r="GO40" s="747"/>
      <c r="GP40" s="747"/>
      <c r="GQ40" s="747"/>
      <c r="GR40" s="747"/>
      <c r="GS40" s="747"/>
      <c r="GT40" s="747"/>
      <c r="GU40" s="747"/>
      <c r="GV40" s="747"/>
      <c r="GW40" s="747"/>
      <c r="GX40" s="747"/>
      <c r="GY40" s="747"/>
      <c r="GZ40" s="747"/>
      <c r="HA40" s="747"/>
      <c r="HB40" s="747"/>
      <c r="HC40" s="747"/>
      <c r="HD40" s="747"/>
      <c r="HE40" s="747"/>
      <c r="HF40" s="747"/>
      <c r="HG40" s="747"/>
      <c r="HH40" s="747"/>
      <c r="HI40" s="747"/>
      <c r="HJ40" s="747"/>
      <c r="HK40" s="747"/>
      <c r="HL40" s="747"/>
      <c r="HM40" s="747"/>
      <c r="HN40" s="747"/>
      <c r="HO40" s="747"/>
      <c r="HP40" s="747"/>
      <c r="HQ40" s="747"/>
      <c r="HR40" s="747"/>
      <c r="HS40" s="747"/>
      <c r="HT40" s="747"/>
      <c r="HU40" s="747"/>
    </row>
    <row r="41" spans="1:229" s="752" customFormat="1" ht="51">
      <c r="A41" s="727" t="s">
        <v>513</v>
      </c>
      <c r="B41" s="731" t="s">
        <v>460</v>
      </c>
      <c r="C41" s="784">
        <f>IF(ABS(MIN(K34:IV34))=ABS(MAX(K34:IV34)),MAX(K34:IV34),IF(ABS(MIN(K34:IV34))&gt;ABS(MAX(K34:IV34)),MIN(K34:IV34),MAX(K34:IV34)))</f>
        <v>0</v>
      </c>
      <c r="D41" s="757" t="str">
        <f t="shared" si="1"/>
        <v>OK</v>
      </c>
      <c r="E41" s="725" t="s">
        <v>471</v>
      </c>
      <c r="F41" s="427"/>
      <c r="G41" s="411"/>
      <c r="H41" s="829" t="s">
        <v>536</v>
      </c>
      <c r="I41" s="742"/>
      <c r="J41" s="742"/>
      <c r="K41" s="750">
        <f>VLOOKUP("Groupe II : charges afférentes au personnel",Conso!$90:$108,$J$7,FALSE)</f>
        <v>0</v>
      </c>
      <c r="L41" s="751"/>
      <c r="M41" s="751"/>
      <c r="N41" s="751"/>
      <c r="O41" s="751"/>
      <c r="P41" s="751"/>
      <c r="Q41" s="751"/>
      <c r="R41" s="751"/>
      <c r="S41" s="751"/>
      <c r="T41" s="751"/>
      <c r="U41" s="751"/>
      <c r="V41" s="751"/>
      <c r="W41" s="751"/>
      <c r="X41" s="751"/>
      <c r="Y41" s="751"/>
      <c r="Z41" s="751"/>
      <c r="AA41" s="751"/>
      <c r="AB41" s="751"/>
      <c r="AC41" s="751"/>
      <c r="AD41" s="751"/>
      <c r="AE41" s="751"/>
      <c r="AF41" s="751"/>
      <c r="AG41" s="751"/>
      <c r="AH41" s="751"/>
      <c r="AI41" s="751"/>
      <c r="AJ41" s="751"/>
      <c r="AK41" s="751"/>
      <c r="AL41" s="751"/>
      <c r="AM41" s="751"/>
      <c r="AN41" s="751"/>
      <c r="AO41" s="751"/>
      <c r="AP41" s="751"/>
      <c r="AQ41" s="751"/>
      <c r="AR41" s="751"/>
      <c r="AS41" s="751"/>
      <c r="AT41" s="751"/>
      <c r="AU41" s="751"/>
      <c r="AV41" s="751"/>
      <c r="AW41" s="751"/>
      <c r="AX41" s="751"/>
      <c r="AY41" s="751"/>
      <c r="AZ41" s="751"/>
      <c r="BA41" s="751"/>
      <c r="BB41" s="751"/>
      <c r="BC41" s="751"/>
      <c r="BD41" s="751"/>
      <c r="BE41" s="751"/>
      <c r="BF41" s="751"/>
      <c r="BG41" s="751"/>
      <c r="BH41" s="751"/>
      <c r="BI41" s="751"/>
      <c r="BJ41" s="751"/>
      <c r="BK41" s="751"/>
      <c r="BL41" s="751"/>
      <c r="BM41" s="751"/>
      <c r="BN41" s="751"/>
      <c r="BO41" s="751"/>
      <c r="BP41" s="751"/>
      <c r="BQ41" s="751"/>
      <c r="BR41" s="751"/>
      <c r="BS41" s="751"/>
      <c r="BT41" s="751"/>
      <c r="BU41" s="751"/>
      <c r="BV41" s="751"/>
      <c r="BW41" s="751"/>
      <c r="BX41" s="751"/>
      <c r="BY41" s="751"/>
      <c r="BZ41" s="751"/>
      <c r="CA41" s="751"/>
      <c r="CB41" s="751"/>
      <c r="CC41" s="751"/>
      <c r="CD41" s="751"/>
      <c r="CE41" s="751"/>
      <c r="CF41" s="751"/>
      <c r="CG41" s="751"/>
      <c r="CH41" s="751"/>
      <c r="CI41" s="751"/>
      <c r="CJ41" s="751"/>
      <c r="CK41" s="751"/>
      <c r="CL41" s="751"/>
      <c r="CM41" s="751"/>
      <c r="CN41" s="751"/>
      <c r="CO41" s="751"/>
      <c r="CP41" s="751"/>
      <c r="CQ41" s="751"/>
      <c r="CR41" s="751"/>
      <c r="CS41" s="751"/>
      <c r="CT41" s="751"/>
      <c r="CU41" s="751"/>
      <c r="CV41" s="751"/>
      <c r="CW41" s="751"/>
      <c r="CX41" s="751"/>
      <c r="CY41" s="751"/>
      <c r="CZ41" s="751"/>
      <c r="DA41" s="751"/>
      <c r="DB41" s="751"/>
      <c r="DC41" s="751"/>
      <c r="DD41" s="751"/>
      <c r="DE41" s="751"/>
      <c r="DF41" s="751"/>
      <c r="DG41" s="751"/>
      <c r="DH41" s="751"/>
      <c r="DI41" s="751"/>
      <c r="DJ41" s="751"/>
      <c r="DK41" s="751"/>
      <c r="DL41" s="751"/>
      <c r="DM41" s="751"/>
      <c r="DN41" s="751"/>
      <c r="DO41" s="751"/>
      <c r="DP41" s="751"/>
      <c r="DQ41" s="751"/>
      <c r="DR41" s="751"/>
      <c r="DS41" s="751"/>
      <c r="DT41" s="751"/>
      <c r="DU41" s="751"/>
      <c r="DV41" s="751"/>
      <c r="DW41" s="751"/>
      <c r="DX41" s="751"/>
      <c r="DY41" s="751"/>
      <c r="DZ41" s="751"/>
      <c r="EA41" s="751"/>
      <c r="EB41" s="751"/>
      <c r="EC41" s="751"/>
      <c r="ED41" s="751"/>
      <c r="EE41" s="751"/>
      <c r="EF41" s="751"/>
      <c r="EG41" s="751"/>
      <c r="EH41" s="751"/>
      <c r="EI41" s="751"/>
      <c r="EJ41" s="751"/>
      <c r="EK41" s="751"/>
      <c r="EL41" s="751"/>
      <c r="EM41" s="751"/>
      <c r="EN41" s="751"/>
      <c r="EO41" s="751"/>
      <c r="EP41" s="751"/>
      <c r="EQ41" s="751"/>
      <c r="ER41" s="751"/>
      <c r="ES41" s="751"/>
      <c r="ET41" s="751"/>
      <c r="EU41" s="751"/>
      <c r="EV41" s="751"/>
      <c r="EW41" s="751"/>
      <c r="EX41" s="751"/>
      <c r="EY41" s="751"/>
      <c r="EZ41" s="751"/>
      <c r="FA41" s="751"/>
      <c r="FB41" s="751"/>
      <c r="FC41" s="751"/>
      <c r="FD41" s="751"/>
      <c r="FE41" s="751"/>
      <c r="FF41" s="751"/>
      <c r="FG41" s="751"/>
      <c r="FH41" s="751"/>
      <c r="FI41" s="751"/>
      <c r="FJ41" s="751"/>
      <c r="FK41" s="751"/>
      <c r="FL41" s="751"/>
      <c r="FM41" s="751"/>
      <c r="FN41" s="751"/>
      <c r="FO41" s="751"/>
      <c r="FP41" s="751"/>
      <c r="FQ41" s="751"/>
      <c r="FR41" s="751"/>
      <c r="FS41" s="751"/>
      <c r="FT41" s="751"/>
      <c r="FU41" s="751"/>
      <c r="FV41" s="751"/>
      <c r="FW41" s="751"/>
      <c r="FX41" s="751"/>
      <c r="FY41" s="751"/>
      <c r="FZ41" s="751"/>
      <c r="GA41" s="751"/>
      <c r="GB41" s="751"/>
      <c r="GC41" s="751"/>
      <c r="GD41" s="751"/>
      <c r="GE41" s="751"/>
      <c r="GF41" s="751"/>
      <c r="GG41" s="751"/>
      <c r="GH41" s="751"/>
      <c r="GI41" s="751"/>
      <c r="GJ41" s="751"/>
      <c r="GK41" s="751"/>
      <c r="GL41" s="751"/>
      <c r="GM41" s="751"/>
      <c r="GN41" s="751"/>
      <c r="GO41" s="751"/>
      <c r="GP41" s="751"/>
      <c r="GQ41" s="751"/>
      <c r="GR41" s="751"/>
      <c r="GS41" s="751"/>
      <c r="GT41" s="751"/>
      <c r="GU41" s="751"/>
      <c r="GV41" s="751"/>
      <c r="GW41" s="751"/>
      <c r="GX41" s="751"/>
      <c r="GY41" s="751"/>
      <c r="GZ41" s="751"/>
      <c r="HA41" s="751"/>
      <c r="HB41" s="751"/>
      <c r="HC41" s="751"/>
      <c r="HD41" s="751"/>
      <c r="HE41" s="751"/>
      <c r="HF41" s="751"/>
      <c r="HG41" s="751"/>
      <c r="HH41" s="751"/>
      <c r="HI41" s="751"/>
      <c r="HJ41" s="751"/>
      <c r="HK41" s="751"/>
      <c r="HL41" s="751"/>
      <c r="HM41" s="751"/>
      <c r="HN41" s="751"/>
      <c r="HO41" s="751"/>
      <c r="HP41" s="751"/>
      <c r="HQ41" s="751"/>
      <c r="HR41" s="751"/>
      <c r="HS41" s="751"/>
      <c r="HT41" s="751"/>
      <c r="HU41" s="751"/>
    </row>
    <row r="42" spans="1:256" ht="39" thickBot="1">
      <c r="A42" s="727" t="s">
        <v>538</v>
      </c>
      <c r="B42" s="731" t="s">
        <v>460</v>
      </c>
      <c r="C42" s="784">
        <f>IF(ABS(MIN(K36:IV36))=ABS(MAX(K36:IV36)),MAX(K36:IV36),IF(ABS(MIN(K36:IV36))&gt;ABS(MAX(K36:IV36)),MIN(K36:IV36),MAX(K36:IV36)))</f>
        <v>0</v>
      </c>
      <c r="D42" s="757" t="str">
        <f>IF(OR(C42&lt;-0.1,C42&gt;0.1)=TRUE,"Au moins un des CR présente un écart de plus de 10% entre les réalisations N et N-1","OK")</f>
        <v>OK</v>
      </c>
      <c r="E42" s="781" t="s">
        <v>471</v>
      </c>
      <c r="F42" s="427"/>
      <c r="H42" s="831"/>
      <c r="I42" s="758" t="s">
        <v>492</v>
      </c>
      <c r="J42" s="758"/>
      <c r="K42" s="779">
        <f>_xlfn.IFERROR((K30-K41)/K41,"")</f>
      </c>
      <c r="L42" s="747"/>
      <c r="M42" s="747"/>
      <c r="N42" s="747"/>
      <c r="O42" s="747"/>
      <c r="P42" s="747"/>
      <c r="Q42" s="747"/>
      <c r="R42" s="747"/>
      <c r="S42" s="747"/>
      <c r="T42" s="747"/>
      <c r="U42" s="747"/>
      <c r="V42" s="747"/>
      <c r="W42" s="747"/>
      <c r="X42" s="747"/>
      <c r="Y42" s="747"/>
      <c r="Z42" s="747"/>
      <c r="AA42" s="747"/>
      <c r="AB42" s="747"/>
      <c r="AC42" s="747"/>
      <c r="AD42" s="747"/>
      <c r="AE42" s="747"/>
      <c r="AF42" s="747"/>
      <c r="AG42" s="747"/>
      <c r="AH42" s="747"/>
      <c r="AI42" s="747"/>
      <c r="AJ42" s="747"/>
      <c r="AK42" s="747"/>
      <c r="AL42" s="747"/>
      <c r="AM42" s="747"/>
      <c r="AN42" s="747"/>
      <c r="AO42" s="747"/>
      <c r="AP42" s="747"/>
      <c r="AQ42" s="747"/>
      <c r="AR42" s="747"/>
      <c r="AS42" s="747"/>
      <c r="AT42" s="747"/>
      <c r="AU42" s="747"/>
      <c r="AV42" s="747"/>
      <c r="AW42" s="747"/>
      <c r="AX42" s="747"/>
      <c r="AY42" s="748"/>
      <c r="AZ42" s="748"/>
      <c r="BA42" s="748"/>
      <c r="BB42" s="748"/>
      <c r="BC42" s="748"/>
      <c r="BD42" s="748"/>
      <c r="BE42" s="748"/>
      <c r="BF42" s="748"/>
      <c r="BG42" s="748"/>
      <c r="BH42" s="748"/>
      <c r="BI42" s="748"/>
      <c r="BJ42" s="748"/>
      <c r="BK42" s="748"/>
      <c r="BL42" s="748"/>
      <c r="BM42" s="748"/>
      <c r="BN42" s="748"/>
      <c r="BO42" s="748"/>
      <c r="BP42" s="748"/>
      <c r="BQ42" s="748"/>
      <c r="BR42" s="748"/>
      <c r="BS42" s="748"/>
      <c r="BT42" s="748"/>
      <c r="BU42" s="748"/>
      <c r="BV42" s="748"/>
      <c r="BW42" s="748"/>
      <c r="BX42" s="748"/>
      <c r="BY42" s="748"/>
      <c r="BZ42" s="748"/>
      <c r="CA42" s="748"/>
      <c r="CB42" s="748"/>
      <c r="CC42" s="748"/>
      <c r="CD42" s="748"/>
      <c r="CE42" s="748"/>
      <c r="CF42" s="748"/>
      <c r="CG42" s="748"/>
      <c r="CH42" s="748"/>
      <c r="CI42" s="748"/>
      <c r="CJ42" s="748"/>
      <c r="CK42" s="748"/>
      <c r="CL42" s="748"/>
      <c r="CM42" s="748"/>
      <c r="CN42" s="748"/>
      <c r="CO42" s="748"/>
      <c r="CP42" s="748"/>
      <c r="CQ42" s="748"/>
      <c r="CR42" s="748"/>
      <c r="CS42" s="748"/>
      <c r="CT42" s="748"/>
      <c r="CU42" s="748"/>
      <c r="CV42" s="748"/>
      <c r="CW42" s="748"/>
      <c r="CX42" s="748"/>
      <c r="CY42" s="748"/>
      <c r="CZ42" s="748"/>
      <c r="DA42" s="748"/>
      <c r="DB42" s="748"/>
      <c r="DC42" s="748"/>
      <c r="DD42" s="748"/>
      <c r="DE42" s="748"/>
      <c r="DF42" s="748"/>
      <c r="DG42" s="748"/>
      <c r="DH42" s="748"/>
      <c r="DI42" s="748"/>
      <c r="DJ42" s="748"/>
      <c r="DK42" s="748"/>
      <c r="DL42" s="748"/>
      <c r="DM42" s="748"/>
      <c r="DN42" s="748"/>
      <c r="DO42" s="748"/>
      <c r="DP42" s="748"/>
      <c r="DQ42" s="748"/>
      <c r="DR42" s="748"/>
      <c r="DS42" s="748"/>
      <c r="DT42" s="748"/>
      <c r="DU42" s="748"/>
      <c r="DV42" s="748"/>
      <c r="DW42" s="748"/>
      <c r="DX42" s="748"/>
      <c r="DY42" s="748"/>
      <c r="DZ42" s="748"/>
      <c r="EA42" s="748"/>
      <c r="EB42" s="748"/>
      <c r="EC42" s="748"/>
      <c r="ED42" s="748"/>
      <c r="EE42" s="748"/>
      <c r="EF42" s="748"/>
      <c r="EG42" s="748"/>
      <c r="EH42" s="748"/>
      <c r="EI42" s="748"/>
      <c r="EJ42" s="748"/>
      <c r="EK42" s="748"/>
      <c r="EL42" s="748"/>
      <c r="EM42" s="748"/>
      <c r="EN42" s="748"/>
      <c r="EO42" s="748"/>
      <c r="EP42" s="748"/>
      <c r="EQ42" s="748"/>
      <c r="ER42" s="748"/>
      <c r="ES42" s="748"/>
      <c r="ET42" s="748"/>
      <c r="EU42" s="748"/>
      <c r="EV42" s="748"/>
      <c r="EW42" s="748"/>
      <c r="EX42" s="748"/>
      <c r="EY42" s="748"/>
      <c r="EZ42" s="748"/>
      <c r="FA42" s="748"/>
      <c r="FB42" s="748"/>
      <c r="FC42" s="748"/>
      <c r="FD42" s="748"/>
      <c r="FE42" s="748"/>
      <c r="FF42" s="748"/>
      <c r="FG42" s="748"/>
      <c r="FH42" s="748"/>
      <c r="FI42" s="748"/>
      <c r="FJ42" s="748"/>
      <c r="FK42" s="748"/>
      <c r="FL42" s="748"/>
      <c r="FM42" s="748"/>
      <c r="FN42" s="748"/>
      <c r="FO42" s="748"/>
      <c r="FP42" s="748"/>
      <c r="FQ42" s="748"/>
      <c r="FR42" s="748"/>
      <c r="FS42" s="748"/>
      <c r="FT42" s="748"/>
      <c r="FU42" s="748"/>
      <c r="FV42" s="748"/>
      <c r="FW42" s="748"/>
      <c r="FX42" s="748"/>
      <c r="FY42" s="748"/>
      <c r="FZ42" s="748"/>
      <c r="GA42" s="748"/>
      <c r="GB42" s="748"/>
      <c r="GC42" s="748"/>
      <c r="GD42" s="748"/>
      <c r="GE42" s="748"/>
      <c r="GF42" s="748"/>
      <c r="GG42" s="748"/>
      <c r="GH42" s="748"/>
      <c r="GI42" s="748"/>
      <c r="GJ42" s="748"/>
      <c r="GK42" s="748"/>
      <c r="GL42" s="748"/>
      <c r="GM42" s="748"/>
      <c r="GN42" s="748"/>
      <c r="GO42" s="748"/>
      <c r="GP42" s="748"/>
      <c r="GQ42" s="748"/>
      <c r="GR42" s="748"/>
      <c r="GS42" s="748"/>
      <c r="GT42" s="748"/>
      <c r="GU42" s="748"/>
      <c r="GV42" s="748"/>
      <c r="GW42" s="748"/>
      <c r="GX42" s="748"/>
      <c r="GY42" s="748"/>
      <c r="GZ42" s="748"/>
      <c r="HA42" s="748"/>
      <c r="HB42" s="748"/>
      <c r="HC42" s="748"/>
      <c r="HD42" s="748"/>
      <c r="HE42" s="748"/>
      <c r="HF42" s="748"/>
      <c r="HG42" s="748"/>
      <c r="HH42" s="748"/>
      <c r="HI42" s="748"/>
      <c r="HJ42" s="748"/>
      <c r="HK42" s="748"/>
      <c r="HL42" s="748"/>
      <c r="HM42" s="748"/>
      <c r="HN42" s="748"/>
      <c r="HO42" s="748"/>
      <c r="HP42" s="748"/>
      <c r="HQ42" s="748"/>
      <c r="HR42" s="748"/>
      <c r="HS42" s="748"/>
      <c r="HT42" s="748"/>
      <c r="HU42" s="748"/>
      <c r="HV42" s="748"/>
      <c r="HW42" s="748"/>
      <c r="HX42" s="748"/>
      <c r="HY42" s="748"/>
      <c r="HZ42" s="748"/>
      <c r="IA42" s="748"/>
      <c r="IB42" s="748"/>
      <c r="IC42" s="748"/>
      <c r="ID42" s="748"/>
      <c r="IE42" s="748"/>
      <c r="IF42" s="748"/>
      <c r="IG42" s="748"/>
      <c r="IH42" s="748"/>
      <c r="II42" s="748"/>
      <c r="IJ42" s="748"/>
      <c r="IK42" s="748"/>
      <c r="IL42" s="748"/>
      <c r="IM42" s="748"/>
      <c r="IN42" s="748"/>
      <c r="IO42" s="748"/>
      <c r="IP42" s="748"/>
      <c r="IQ42" s="748"/>
      <c r="IR42" s="748"/>
      <c r="IS42" s="748"/>
      <c r="IT42" s="748"/>
      <c r="IU42" s="748"/>
      <c r="IV42" s="748"/>
    </row>
    <row r="43" spans="1:6" ht="38.25">
      <c r="A43" s="727" t="s">
        <v>539</v>
      </c>
      <c r="B43" s="731" t="s">
        <v>460</v>
      </c>
      <c r="C43" s="784">
        <f>IF(ABS(MIN(K38:IV38))=ABS(MAX(K38:IV38)),MAX(K38:IV38),IF(ABS(MIN(K38:IV38))&gt;ABS(MAX(K38:IV38)),MIN(K38:IV38),MAX(K38:IV38)))</f>
        <v>0</v>
      </c>
      <c r="D43" s="757" t="str">
        <f>IF(OR(C43&lt;-0.1,C43&gt;0.1)=TRUE,"Au moins un des CR présente un écart de plus de 10% entre les réalisations N et N-1","OK")</f>
        <v>OK</v>
      </c>
      <c r="E43" s="781" t="s">
        <v>471</v>
      </c>
      <c r="F43" s="427"/>
    </row>
    <row r="44" spans="1:6" ht="38.25">
      <c r="A44" s="727" t="s">
        <v>540</v>
      </c>
      <c r="B44" s="731" t="s">
        <v>460</v>
      </c>
      <c r="C44" s="784">
        <f>IF(ABS(MIN(K40:IV40))=ABS(MAX(K40:IV40)),MAX(K40:IV40),IF(ABS(MIN(K40:IV40))&gt;ABS(MAX(K40:IV40)),MIN(K40:IV40),MAX(K40:IV40)))</f>
        <v>0</v>
      </c>
      <c r="D44" s="757" t="str">
        <f>IF(OR(C44&lt;-0.1,C44&gt;0.1)=TRUE,"Au moins un des CR présente un écart de plus de 10% entre les réalisations N et N-1","OK")</f>
        <v>OK</v>
      </c>
      <c r="E44" s="781" t="s">
        <v>471</v>
      </c>
      <c r="F44" s="427"/>
    </row>
    <row r="45" spans="1:6" ht="51">
      <c r="A45" s="727" t="s">
        <v>541</v>
      </c>
      <c r="B45" s="731" t="s">
        <v>460</v>
      </c>
      <c r="C45" s="784">
        <f>IF(ABS(MIN(K42:IV42))=ABS(MAX(K42:IV42)),MAX(K42:IV42),IF(ABS(MIN(K42:IV42))&gt;ABS(MAX(K42:IV42)),MIN(K42:IV42),MAX(K42:IV42)))</f>
        <v>0</v>
      </c>
      <c r="D45" s="757" t="str">
        <f>IF(OR(C45&lt;-0.1,C45&gt;0.1)=TRUE,"Au moins un des CR présente un écart de plus de 10% entre les réalisations N et N-1","OK")</f>
        <v>OK</v>
      </c>
      <c r="E45" s="781" t="s">
        <v>471</v>
      </c>
      <c r="F45" s="427"/>
    </row>
    <row r="46" spans="1:6" ht="38.25">
      <c r="A46" s="727" t="s">
        <v>473</v>
      </c>
      <c r="B46" s="731" t="s">
        <v>171</v>
      </c>
      <c r="C46" s="759">
        <f>HLOOKUP("Total (1)",Affectation_Resultats!$B$4:$IV$29,3,FALSE)-HLOOKUP("Total (1)",Affectation_Resultats!$B$4:$IV$29,4,FALSE)</f>
        <v>0</v>
      </c>
      <c r="D46" s="753" t="str">
        <f>IF(ROUND(C46-'ERRD synthétique'!$D$11+'ERRD synthétique'!$F$11,0)=0,"OK","Incohérence")</f>
        <v>OK</v>
      </c>
      <c r="E46" s="725" t="s">
        <v>527</v>
      </c>
      <c r="F46" s="427"/>
    </row>
    <row r="47" spans="1:6" ht="26.25" thickBot="1">
      <c r="A47" s="760" t="s">
        <v>475</v>
      </c>
      <c r="B47" s="761" t="s">
        <v>474</v>
      </c>
      <c r="C47" s="762">
        <f>HLOOKUP("Total (1)",Affectation_Resultats!$B$4:$IV$29,10,FALSE)-HLOOKUP("Total (1)",Affectation_Resultats!$B$4:$IV$29,25,FALSE)</f>
        <v>0</v>
      </c>
      <c r="D47" s="763" t="str">
        <f>IF(ROUND(C47,0)=0,"OK","Incohérence")</f>
        <v>OK</v>
      </c>
      <c r="E47" s="764" t="s">
        <v>514</v>
      </c>
      <c r="F47" s="427"/>
    </row>
    <row r="48" spans="1:6" ht="15" thickBot="1">
      <c r="A48" s="765"/>
      <c r="B48" s="409"/>
      <c r="C48" s="409"/>
      <c r="D48" s="766"/>
      <c r="E48" s="409"/>
      <c r="F48" s="767"/>
    </row>
  </sheetData>
  <sheetProtection/>
  <mergeCells count="16">
    <mergeCell ref="H41:H42"/>
    <mergeCell ref="A2:E2"/>
    <mergeCell ref="H2:I2"/>
    <mergeCell ref="K2:N3"/>
    <mergeCell ref="A11:A12"/>
    <mergeCell ref="H12:H13"/>
    <mergeCell ref="H18:H19"/>
    <mergeCell ref="H15:H16"/>
    <mergeCell ref="H37:H38"/>
    <mergeCell ref="H39:H40"/>
    <mergeCell ref="H21:H22"/>
    <mergeCell ref="H24:H25"/>
    <mergeCell ref="H27:H28"/>
    <mergeCell ref="H30:H31"/>
    <mergeCell ref="H33:H34"/>
    <mergeCell ref="H35:H36"/>
  </mergeCells>
  <conditionalFormatting sqref="D17 D19 D21 D6 D23:D24 D9:D15">
    <cfRule type="cellIs" priority="230" dxfId="85" operator="notEqual" stopIfTrue="1">
      <formula>"OK"</formula>
    </cfRule>
    <cfRule type="cellIs" priority="231" dxfId="85" operator="equal" stopIfTrue="1">
      <formula>"Atypie"</formula>
    </cfRule>
    <cfRule type="cellIs" priority="232" dxfId="85" operator="equal" stopIfTrue="1">
      <formula>"Incohérence"</formula>
    </cfRule>
    <cfRule type="cellIs" priority="233" dxfId="85" operator="equal" stopIfTrue="1">
      <formula>"KO"</formula>
    </cfRule>
  </conditionalFormatting>
  <conditionalFormatting sqref="D16">
    <cfRule type="cellIs" priority="198" dxfId="85" operator="equal" stopIfTrue="1">
      <formula>"Non saisi"</formula>
    </cfRule>
    <cfRule type="cellIs" priority="199" dxfId="85" operator="equal" stopIfTrue="1">
      <formula>"Atypie"</formula>
    </cfRule>
    <cfRule type="cellIs" priority="200" dxfId="85" operator="equal" stopIfTrue="1">
      <formula>"Incohérence"</formula>
    </cfRule>
    <cfRule type="cellIs" priority="201" dxfId="85" operator="equal" stopIfTrue="1">
      <formula>"KO"</formula>
    </cfRule>
  </conditionalFormatting>
  <conditionalFormatting sqref="D18">
    <cfRule type="cellIs" priority="194" dxfId="85" operator="equal" stopIfTrue="1">
      <formula>"Non saisi"</formula>
    </cfRule>
    <cfRule type="cellIs" priority="195" dxfId="85" operator="equal" stopIfTrue="1">
      <formula>"Atypie"</formula>
    </cfRule>
    <cfRule type="cellIs" priority="196" dxfId="85" operator="equal" stopIfTrue="1">
      <formula>"Incohérence"</formula>
    </cfRule>
    <cfRule type="cellIs" priority="197" dxfId="85" operator="equal" stopIfTrue="1">
      <formula>"KO"</formula>
    </cfRule>
  </conditionalFormatting>
  <conditionalFormatting sqref="D20">
    <cfRule type="cellIs" priority="190" dxfId="85" operator="equal" stopIfTrue="1">
      <formula>"Non saisi"</formula>
    </cfRule>
    <cfRule type="cellIs" priority="191" dxfId="85" operator="equal" stopIfTrue="1">
      <formula>"Atypie"</formula>
    </cfRule>
    <cfRule type="cellIs" priority="192" dxfId="85" operator="equal" stopIfTrue="1">
      <formula>"Incohérence"</formula>
    </cfRule>
    <cfRule type="cellIs" priority="193" dxfId="85" operator="equal" stopIfTrue="1">
      <formula>"KO"</formula>
    </cfRule>
  </conditionalFormatting>
  <conditionalFormatting sqref="D22">
    <cfRule type="cellIs" priority="186" dxfId="85" operator="equal" stopIfTrue="1">
      <formula>"Non saisi"</formula>
    </cfRule>
    <cfRule type="cellIs" priority="187" dxfId="85" operator="equal" stopIfTrue="1">
      <formula>"Atypie"</formula>
    </cfRule>
    <cfRule type="cellIs" priority="188" dxfId="85" operator="equal" stopIfTrue="1">
      <formula>"Incohérence"</formula>
    </cfRule>
    <cfRule type="cellIs" priority="189" dxfId="85" operator="equal" stopIfTrue="1">
      <formula>"KO"</formula>
    </cfRule>
  </conditionalFormatting>
  <conditionalFormatting sqref="D25">
    <cfRule type="cellIs" priority="170" dxfId="85" operator="notEqual" stopIfTrue="1">
      <formula>"OK"</formula>
    </cfRule>
    <cfRule type="cellIs" priority="171" dxfId="85" operator="equal" stopIfTrue="1">
      <formula>"Atypie"</formula>
    </cfRule>
    <cfRule type="cellIs" priority="172" dxfId="85" operator="equal" stopIfTrue="1">
      <formula>"Incohérence"</formula>
    </cfRule>
    <cfRule type="cellIs" priority="173" dxfId="85" operator="equal" stopIfTrue="1">
      <formula>"KO"</formula>
    </cfRule>
  </conditionalFormatting>
  <conditionalFormatting sqref="D27">
    <cfRule type="cellIs" priority="162" dxfId="85" operator="notEqual" stopIfTrue="1">
      <formula>"OK"</formula>
    </cfRule>
    <cfRule type="cellIs" priority="163" dxfId="85" operator="equal" stopIfTrue="1">
      <formula>"Atypie"</formula>
    </cfRule>
    <cfRule type="cellIs" priority="164" dxfId="85" operator="equal" stopIfTrue="1">
      <formula>"Incohérence"</formula>
    </cfRule>
    <cfRule type="cellIs" priority="165" dxfId="85" operator="equal" stopIfTrue="1">
      <formula>"KO"</formula>
    </cfRule>
  </conditionalFormatting>
  <conditionalFormatting sqref="D28">
    <cfRule type="cellIs" priority="158" dxfId="85" operator="notEqual" stopIfTrue="1">
      <formula>"OK"</formula>
    </cfRule>
    <cfRule type="cellIs" priority="159" dxfId="85" operator="equal" stopIfTrue="1">
      <formula>"Atypie"</formula>
    </cfRule>
    <cfRule type="cellIs" priority="160" dxfId="85" operator="equal" stopIfTrue="1">
      <formula>"Incohérence"</formula>
    </cfRule>
    <cfRule type="cellIs" priority="161" dxfId="85" operator="equal" stopIfTrue="1">
      <formula>"KO"</formula>
    </cfRule>
  </conditionalFormatting>
  <conditionalFormatting sqref="D30">
    <cfRule type="cellIs" priority="150" dxfId="85" operator="notEqual" stopIfTrue="1">
      <formula>"OK"</formula>
    </cfRule>
    <cfRule type="cellIs" priority="151" dxfId="85" operator="equal" stopIfTrue="1">
      <formula>"Atypie"</formula>
    </cfRule>
    <cfRule type="cellIs" priority="152" dxfId="85" operator="equal" stopIfTrue="1">
      <formula>"Incohérence"</formula>
    </cfRule>
    <cfRule type="cellIs" priority="153" dxfId="85" operator="equal" stopIfTrue="1">
      <formula>"KO"</formula>
    </cfRule>
  </conditionalFormatting>
  <conditionalFormatting sqref="D31">
    <cfRule type="cellIs" priority="146" dxfId="85" operator="notEqual" stopIfTrue="1">
      <formula>"OK"</formula>
    </cfRule>
    <cfRule type="cellIs" priority="147" dxfId="85" operator="equal" stopIfTrue="1">
      <formula>"Atypie"</formula>
    </cfRule>
    <cfRule type="cellIs" priority="148" dxfId="85" operator="equal" stopIfTrue="1">
      <formula>"Incohérence"</formula>
    </cfRule>
    <cfRule type="cellIs" priority="149" dxfId="85" operator="equal" stopIfTrue="1">
      <formula>"KO"</formula>
    </cfRule>
  </conditionalFormatting>
  <conditionalFormatting sqref="D33">
    <cfRule type="cellIs" priority="138" dxfId="85" operator="notEqual" stopIfTrue="1">
      <formula>"OK"</formula>
    </cfRule>
    <cfRule type="cellIs" priority="139" dxfId="85" operator="equal" stopIfTrue="1">
      <formula>"Atypie"</formula>
    </cfRule>
    <cfRule type="cellIs" priority="140" dxfId="85" operator="equal" stopIfTrue="1">
      <formula>"Incohérence"</formula>
    </cfRule>
    <cfRule type="cellIs" priority="141" dxfId="85" operator="equal" stopIfTrue="1">
      <formula>"KO"</formula>
    </cfRule>
  </conditionalFormatting>
  <conditionalFormatting sqref="D34">
    <cfRule type="cellIs" priority="134" dxfId="85" operator="notEqual" stopIfTrue="1">
      <formula>"OK"</formula>
    </cfRule>
    <cfRule type="cellIs" priority="135" dxfId="85" operator="equal" stopIfTrue="1">
      <formula>"Atypie"</formula>
    </cfRule>
    <cfRule type="cellIs" priority="136" dxfId="85" operator="equal" stopIfTrue="1">
      <formula>"Incohérence"</formula>
    </cfRule>
    <cfRule type="cellIs" priority="137" dxfId="85" operator="equal" stopIfTrue="1">
      <formula>"KO"</formula>
    </cfRule>
  </conditionalFormatting>
  <conditionalFormatting sqref="D36">
    <cfRule type="cellIs" priority="126" dxfId="85" operator="notEqual" stopIfTrue="1">
      <formula>"OK"</formula>
    </cfRule>
    <cfRule type="cellIs" priority="127" dxfId="85" operator="equal" stopIfTrue="1">
      <formula>"Atypie"</formula>
    </cfRule>
    <cfRule type="cellIs" priority="128" dxfId="85" operator="equal" stopIfTrue="1">
      <formula>"Incohérence"</formula>
    </cfRule>
    <cfRule type="cellIs" priority="129" dxfId="85" operator="equal" stopIfTrue="1">
      <formula>"KO"</formula>
    </cfRule>
  </conditionalFormatting>
  <conditionalFormatting sqref="D37">
    <cfRule type="cellIs" priority="122" dxfId="85" operator="notEqual" stopIfTrue="1">
      <formula>"OK"</formula>
    </cfRule>
    <cfRule type="cellIs" priority="123" dxfId="85" operator="equal" stopIfTrue="1">
      <formula>"Atypie"</formula>
    </cfRule>
    <cfRule type="cellIs" priority="124" dxfId="85" operator="equal" stopIfTrue="1">
      <formula>"Incohérence"</formula>
    </cfRule>
    <cfRule type="cellIs" priority="125" dxfId="85" operator="equal" stopIfTrue="1">
      <formula>"KO"</formula>
    </cfRule>
  </conditionalFormatting>
  <conditionalFormatting sqref="D38">
    <cfRule type="cellIs" priority="118" dxfId="85" operator="notEqual" stopIfTrue="1">
      <formula>"OK"</formula>
    </cfRule>
    <cfRule type="cellIs" priority="119" dxfId="85" operator="equal" stopIfTrue="1">
      <formula>"Atypie"</formula>
    </cfRule>
    <cfRule type="cellIs" priority="120" dxfId="85" operator="equal" stopIfTrue="1">
      <formula>"Incohérence"</formula>
    </cfRule>
    <cfRule type="cellIs" priority="121" dxfId="85" operator="equal" stopIfTrue="1">
      <formula>"KO"</formula>
    </cfRule>
  </conditionalFormatting>
  <conditionalFormatting sqref="D39">
    <cfRule type="cellIs" priority="114" dxfId="85" operator="notEqual" stopIfTrue="1">
      <formula>"OK"</formula>
    </cfRule>
    <cfRule type="cellIs" priority="115" dxfId="85" operator="equal" stopIfTrue="1">
      <formula>"Atypie"</formula>
    </cfRule>
    <cfRule type="cellIs" priority="116" dxfId="85" operator="equal" stopIfTrue="1">
      <formula>"Incohérence"</formula>
    </cfRule>
    <cfRule type="cellIs" priority="117" dxfId="85" operator="equal" stopIfTrue="1">
      <formula>"KO"</formula>
    </cfRule>
  </conditionalFormatting>
  <conditionalFormatting sqref="D40">
    <cfRule type="cellIs" priority="110" dxfId="85" operator="notEqual" stopIfTrue="1">
      <formula>"OK"</formula>
    </cfRule>
    <cfRule type="cellIs" priority="111" dxfId="85" operator="equal" stopIfTrue="1">
      <formula>"Atypie"</formula>
    </cfRule>
    <cfRule type="cellIs" priority="112" dxfId="85" operator="equal" stopIfTrue="1">
      <formula>"Incohérence"</formula>
    </cfRule>
    <cfRule type="cellIs" priority="113" dxfId="85" operator="equal" stopIfTrue="1">
      <formula>"KO"</formula>
    </cfRule>
  </conditionalFormatting>
  <conditionalFormatting sqref="D41">
    <cfRule type="cellIs" priority="106" dxfId="85" operator="notEqual" stopIfTrue="1">
      <formula>"OK"</formula>
    </cfRule>
    <cfRule type="cellIs" priority="107" dxfId="85" operator="equal" stopIfTrue="1">
      <formula>"Atypie"</formula>
    </cfRule>
    <cfRule type="cellIs" priority="108" dxfId="85" operator="equal" stopIfTrue="1">
      <formula>"Incohérence"</formula>
    </cfRule>
    <cfRule type="cellIs" priority="109" dxfId="85" operator="equal" stopIfTrue="1">
      <formula>"KO"</formula>
    </cfRule>
  </conditionalFormatting>
  <conditionalFormatting sqref="D46">
    <cfRule type="cellIs" priority="74" dxfId="85" operator="equal" stopIfTrue="1">
      <formula>"Non saisi"</formula>
    </cfRule>
    <cfRule type="cellIs" priority="75" dxfId="85" operator="equal" stopIfTrue="1">
      <formula>"Atypie"</formula>
    </cfRule>
    <cfRule type="cellIs" priority="76" dxfId="85" operator="equal" stopIfTrue="1">
      <formula>"Incohérence"</formula>
    </cfRule>
    <cfRule type="cellIs" priority="77" dxfId="85" operator="equal" stopIfTrue="1">
      <formula>"KO"</formula>
    </cfRule>
  </conditionalFormatting>
  <conditionalFormatting sqref="D47">
    <cfRule type="cellIs" priority="70" dxfId="85" operator="equal" stopIfTrue="1">
      <formula>"Non saisi"</formula>
    </cfRule>
    <cfRule type="cellIs" priority="71" dxfId="85" operator="equal" stopIfTrue="1">
      <formula>"Atypie"</formula>
    </cfRule>
    <cfRule type="cellIs" priority="72" dxfId="85" operator="equal" stopIfTrue="1">
      <formula>"Incohérence"</formula>
    </cfRule>
    <cfRule type="cellIs" priority="73" dxfId="85" operator="equal" stopIfTrue="1">
      <formula>"KO"</formula>
    </cfRule>
  </conditionalFormatting>
  <conditionalFormatting sqref="D7:D8">
    <cfRule type="cellIs" priority="41" dxfId="85" operator="equal" stopIfTrue="1">
      <formula>"KO"</formula>
    </cfRule>
  </conditionalFormatting>
  <conditionalFormatting sqref="D26">
    <cfRule type="cellIs" priority="29" dxfId="85" operator="notEqual" stopIfTrue="1">
      <formula>"OK"</formula>
    </cfRule>
    <cfRule type="cellIs" priority="30" dxfId="85" operator="equal" stopIfTrue="1">
      <formula>"Atypie"</formula>
    </cfRule>
    <cfRule type="cellIs" priority="31" dxfId="85" operator="equal" stopIfTrue="1">
      <formula>"Incohérence"</formula>
    </cfRule>
    <cfRule type="cellIs" priority="32" dxfId="85" operator="equal" stopIfTrue="1">
      <formula>"KO"</formula>
    </cfRule>
  </conditionalFormatting>
  <conditionalFormatting sqref="D29">
    <cfRule type="cellIs" priority="25" dxfId="85" operator="notEqual" stopIfTrue="1">
      <formula>"OK"</formula>
    </cfRule>
    <cfRule type="cellIs" priority="26" dxfId="85" operator="equal" stopIfTrue="1">
      <formula>"Atypie"</formula>
    </cfRule>
    <cfRule type="cellIs" priority="27" dxfId="85" operator="equal" stopIfTrue="1">
      <formula>"Incohérence"</formula>
    </cfRule>
    <cfRule type="cellIs" priority="28" dxfId="85" operator="equal" stopIfTrue="1">
      <formula>"KO"</formula>
    </cfRule>
  </conditionalFormatting>
  <conditionalFormatting sqref="D32">
    <cfRule type="cellIs" priority="21" dxfId="85" operator="notEqual" stopIfTrue="1">
      <formula>"OK"</formula>
    </cfRule>
    <cfRule type="cellIs" priority="22" dxfId="85" operator="equal" stopIfTrue="1">
      <formula>"Atypie"</formula>
    </cfRule>
    <cfRule type="cellIs" priority="23" dxfId="85" operator="equal" stopIfTrue="1">
      <formula>"Incohérence"</formula>
    </cfRule>
    <cfRule type="cellIs" priority="24" dxfId="85" operator="equal" stopIfTrue="1">
      <formula>"KO"</formula>
    </cfRule>
  </conditionalFormatting>
  <conditionalFormatting sqref="D35">
    <cfRule type="cellIs" priority="17" dxfId="85" operator="notEqual" stopIfTrue="1">
      <formula>"OK"</formula>
    </cfRule>
    <cfRule type="cellIs" priority="18" dxfId="85" operator="equal" stopIfTrue="1">
      <formula>"Atypie"</formula>
    </cfRule>
    <cfRule type="cellIs" priority="19" dxfId="85" operator="equal" stopIfTrue="1">
      <formula>"Incohérence"</formula>
    </cfRule>
    <cfRule type="cellIs" priority="20" dxfId="85" operator="equal" stopIfTrue="1">
      <formula>"KO"</formula>
    </cfRule>
  </conditionalFormatting>
  <conditionalFormatting sqref="D42">
    <cfRule type="cellIs" priority="13" dxfId="85" operator="notEqual" stopIfTrue="1">
      <formula>"OK"</formula>
    </cfRule>
    <cfRule type="cellIs" priority="14" dxfId="85" operator="equal" stopIfTrue="1">
      <formula>"Atypie"</formula>
    </cfRule>
    <cfRule type="cellIs" priority="15" dxfId="85" operator="equal" stopIfTrue="1">
      <formula>"Incohérence"</formula>
    </cfRule>
    <cfRule type="cellIs" priority="16" dxfId="85" operator="equal" stopIfTrue="1">
      <formula>"KO"</formula>
    </cfRule>
  </conditionalFormatting>
  <conditionalFormatting sqref="D43">
    <cfRule type="cellIs" priority="9" dxfId="85" operator="notEqual" stopIfTrue="1">
      <formula>"OK"</formula>
    </cfRule>
    <cfRule type="cellIs" priority="10" dxfId="85" operator="equal" stopIfTrue="1">
      <formula>"Atypie"</formula>
    </cfRule>
    <cfRule type="cellIs" priority="11" dxfId="85" operator="equal" stopIfTrue="1">
      <formula>"Incohérence"</formula>
    </cfRule>
    <cfRule type="cellIs" priority="12" dxfId="85" operator="equal" stopIfTrue="1">
      <formula>"KO"</formula>
    </cfRule>
  </conditionalFormatting>
  <conditionalFormatting sqref="D44">
    <cfRule type="cellIs" priority="5" dxfId="85" operator="notEqual" stopIfTrue="1">
      <formula>"OK"</formula>
    </cfRule>
    <cfRule type="cellIs" priority="6" dxfId="85" operator="equal" stopIfTrue="1">
      <formula>"Atypie"</formula>
    </cfRule>
    <cfRule type="cellIs" priority="7" dxfId="85" operator="equal" stopIfTrue="1">
      <formula>"Incohérence"</formula>
    </cfRule>
    <cfRule type="cellIs" priority="8" dxfId="85" operator="equal" stopIfTrue="1">
      <formula>"KO"</formula>
    </cfRule>
  </conditionalFormatting>
  <conditionalFormatting sqref="D45">
    <cfRule type="cellIs" priority="1" dxfId="85" operator="notEqual" stopIfTrue="1">
      <formula>"OK"</formula>
    </cfRule>
    <cfRule type="cellIs" priority="2" dxfId="85" operator="equal" stopIfTrue="1">
      <formula>"Atypie"</formula>
    </cfRule>
    <cfRule type="cellIs" priority="3" dxfId="85" operator="equal" stopIfTrue="1">
      <formula>"Incohérence"</formula>
    </cfRule>
    <cfRule type="cellIs" priority="4" dxfId="85" operator="equal" stopIfTrue="1">
      <formula>"KO"</formula>
    </cfRule>
  </conditionalFormatting>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Feuil3"/>
  <dimension ref="A1:E16"/>
  <sheetViews>
    <sheetView zoomScalePageLayoutView="0" workbookViewId="0" topLeftCell="A1">
      <selection activeCell="C16" sqref="C16"/>
    </sheetView>
  </sheetViews>
  <sheetFormatPr defaultColWidth="11.421875" defaultRowHeight="15"/>
  <cols>
    <col min="1" max="1" width="18.7109375" style="0" customWidth="1"/>
  </cols>
  <sheetData>
    <row r="1" spans="1:5" ht="15">
      <c r="A1" s="91" t="s">
        <v>172</v>
      </c>
      <c r="B1" s="92" t="s">
        <v>173</v>
      </c>
      <c r="C1" s="92" t="s">
        <v>174</v>
      </c>
      <c r="D1" s="92"/>
      <c r="E1" s="92" t="s">
        <v>226</v>
      </c>
    </row>
    <row r="2" spans="1:4" ht="15">
      <c r="A2" s="91"/>
      <c r="B2" s="92"/>
      <c r="C2" s="92"/>
      <c r="D2" s="92"/>
    </row>
    <row r="3" spans="1:5" ht="15">
      <c r="A3" s="93" t="s">
        <v>214</v>
      </c>
      <c r="B3" s="92" t="s">
        <v>176</v>
      </c>
      <c r="C3" s="92" t="s">
        <v>266</v>
      </c>
      <c r="D3" s="92"/>
      <c r="E3" t="s">
        <v>225</v>
      </c>
    </row>
    <row r="4" spans="1:5" ht="15">
      <c r="A4" s="93" t="s">
        <v>215</v>
      </c>
      <c r="B4" s="92" t="s">
        <v>175</v>
      </c>
      <c r="C4" s="92" t="s">
        <v>267</v>
      </c>
      <c r="D4" s="92"/>
      <c r="E4" t="s">
        <v>224</v>
      </c>
    </row>
    <row r="5" spans="1:4" ht="15">
      <c r="A5" s="93"/>
      <c r="B5" s="92"/>
      <c r="C5" s="92" t="s">
        <v>268</v>
      </c>
      <c r="D5" s="92"/>
    </row>
    <row r="6" spans="1:4" ht="15">
      <c r="A6" s="93"/>
      <c r="B6" s="92"/>
      <c r="C6" s="92" t="s">
        <v>269</v>
      </c>
      <c r="D6" s="92"/>
    </row>
    <row r="7" ht="15">
      <c r="C7" t="s">
        <v>270</v>
      </c>
    </row>
    <row r="8" ht="15">
      <c r="C8" t="s">
        <v>271</v>
      </c>
    </row>
    <row r="9" ht="15">
      <c r="C9" t="s">
        <v>272</v>
      </c>
    </row>
    <row r="10" ht="15">
      <c r="C10" t="s">
        <v>273</v>
      </c>
    </row>
    <row r="11" ht="15">
      <c r="C11" t="s">
        <v>274</v>
      </c>
    </row>
    <row r="12" ht="15">
      <c r="C12" t="s">
        <v>275</v>
      </c>
    </row>
    <row r="13" ht="15">
      <c r="C13" t="s">
        <v>276</v>
      </c>
    </row>
    <row r="14" ht="15">
      <c r="C14" t="s">
        <v>277</v>
      </c>
    </row>
    <row r="15" ht="15">
      <c r="C15" t="s">
        <v>342</v>
      </c>
    </row>
    <row r="16" ht="15">
      <c r="C16" t="s">
        <v>343</v>
      </c>
    </row>
  </sheetData>
  <sheetProtection password="EAD6" sheet="1" objects="1" scenarios="1"/>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4"/>
  <dimension ref="A1:N37"/>
  <sheetViews>
    <sheetView zoomScalePageLayoutView="0" workbookViewId="0" topLeftCell="B1">
      <selection activeCell="C2" sqref="C2:K2"/>
    </sheetView>
  </sheetViews>
  <sheetFormatPr defaultColWidth="11.421875" defaultRowHeight="15"/>
  <cols>
    <col min="1" max="1" width="2.00390625" style="6" hidden="1" customWidth="1"/>
    <col min="2" max="2" width="6.57421875" style="6" customWidth="1"/>
    <col min="3" max="3" width="42.57421875" style="11" customWidth="1"/>
    <col min="4" max="4" width="36.57421875" style="11" customWidth="1"/>
    <col min="5" max="9" width="10.7109375" style="7" customWidth="1"/>
    <col min="10" max="10" width="10.7109375" style="11" customWidth="1"/>
    <col min="11" max="11" width="9.421875" style="11" customWidth="1"/>
    <col min="12" max="12" width="1.8515625" style="11" customWidth="1"/>
    <col min="13" max="13" width="9.421875" style="11" customWidth="1"/>
    <col min="14" max="14" width="11.28125" style="11" hidden="1" customWidth="1"/>
    <col min="15" max="16" width="11.28125" style="11" customWidth="1"/>
    <col min="17" max="17" width="0.5625" style="11" customWidth="1"/>
    <col min="18" max="16384" width="11.421875" style="11" customWidth="1"/>
  </cols>
  <sheetData>
    <row r="1" spans="1:13" ht="12" thickTop="1">
      <c r="A1" s="639" t="s">
        <v>415</v>
      </c>
      <c r="B1" s="557"/>
      <c r="C1" s="558"/>
      <c r="D1" s="558"/>
      <c r="E1" s="559"/>
      <c r="F1" s="559"/>
      <c r="G1" s="559"/>
      <c r="H1" s="559"/>
      <c r="I1" s="559"/>
      <c r="J1" s="558"/>
      <c r="K1" s="558"/>
      <c r="L1" s="560"/>
      <c r="M1" s="9"/>
    </row>
    <row r="2" spans="1:13" ht="38.25" customHeight="1">
      <c r="A2" s="639"/>
      <c r="B2" s="561"/>
      <c r="C2" s="838" t="s">
        <v>329</v>
      </c>
      <c r="D2" s="839"/>
      <c r="E2" s="839"/>
      <c r="F2" s="839"/>
      <c r="G2" s="839"/>
      <c r="H2" s="839"/>
      <c r="I2" s="839"/>
      <c r="J2" s="839"/>
      <c r="K2" s="839"/>
      <c r="L2" s="99"/>
      <c r="M2" s="87"/>
    </row>
    <row r="3" spans="1:13" ht="12.75">
      <c r="A3" s="639"/>
      <c r="B3" s="561"/>
      <c r="C3" s="97"/>
      <c r="D3" s="97"/>
      <c r="E3" s="97"/>
      <c r="F3" s="97"/>
      <c r="G3" s="97"/>
      <c r="H3" s="97"/>
      <c r="I3" s="97"/>
      <c r="J3" s="97"/>
      <c r="K3" s="97"/>
      <c r="L3" s="98"/>
      <c r="M3" s="10"/>
    </row>
    <row r="4" spans="1:12" ht="12.75" customHeight="1">
      <c r="A4" s="639"/>
      <c r="B4" s="561"/>
      <c r="C4" s="105" t="s">
        <v>233</v>
      </c>
      <c r="D4" s="88"/>
      <c r="E4" s="94"/>
      <c r="F4" s="94"/>
      <c r="G4" s="94"/>
      <c r="H4" s="94"/>
      <c r="I4" s="94"/>
      <c r="J4" s="94"/>
      <c r="K4" s="94"/>
      <c r="L4" s="453"/>
    </row>
    <row r="5" spans="1:13" ht="12.75" customHeight="1">
      <c r="A5" s="94"/>
      <c r="B5" s="561"/>
      <c r="C5" s="556"/>
      <c r="D5" s="354"/>
      <c r="E5" s="354"/>
      <c r="F5" s="354"/>
      <c r="G5" s="354"/>
      <c r="H5" s="354"/>
      <c r="I5" s="354"/>
      <c r="J5" s="354"/>
      <c r="K5" s="354"/>
      <c r="L5" s="98"/>
      <c r="M5" s="10"/>
    </row>
    <row r="6" spans="1:12" ht="12.75" customHeight="1">
      <c r="A6" s="94"/>
      <c r="B6" s="561"/>
      <c r="C6" s="106" t="s">
        <v>234</v>
      </c>
      <c r="D6" s="466" t="s">
        <v>307</v>
      </c>
      <c r="E6" s="354"/>
      <c r="F6" s="354"/>
      <c r="G6" s="354"/>
      <c r="H6" s="354"/>
      <c r="I6" s="354"/>
      <c r="J6" s="354"/>
      <c r="K6" s="354"/>
      <c r="L6" s="98"/>
    </row>
    <row r="7" spans="1:13" ht="12.75" customHeight="1">
      <c r="A7" s="94"/>
      <c r="B7" s="561"/>
      <c r="C7" s="556"/>
      <c r="D7" s="354"/>
      <c r="E7" s="354"/>
      <c r="F7" s="354"/>
      <c r="G7" s="354"/>
      <c r="H7" s="354"/>
      <c r="I7" s="354"/>
      <c r="J7" s="354"/>
      <c r="K7" s="354"/>
      <c r="L7" s="98"/>
      <c r="M7" s="10"/>
    </row>
    <row r="8" spans="1:13" ht="12.75" customHeight="1">
      <c r="A8" s="94"/>
      <c r="B8" s="561"/>
      <c r="C8" s="107" t="s">
        <v>235</v>
      </c>
      <c r="D8" s="840"/>
      <c r="E8" s="840"/>
      <c r="F8" s="840"/>
      <c r="G8" s="840"/>
      <c r="H8" s="840"/>
      <c r="I8" s="840"/>
      <c r="J8" s="840"/>
      <c r="K8" s="840"/>
      <c r="L8" s="100"/>
      <c r="M8" s="6"/>
    </row>
    <row r="9" spans="1:13" ht="12.75" customHeight="1">
      <c r="A9" s="94"/>
      <c r="B9" s="561"/>
      <c r="C9" s="105"/>
      <c r="D9" s="94"/>
      <c r="E9" s="109"/>
      <c r="F9" s="109"/>
      <c r="G9" s="109"/>
      <c r="H9" s="109"/>
      <c r="I9" s="109"/>
      <c r="J9" s="94"/>
      <c r="K9" s="94"/>
      <c r="L9" s="100"/>
      <c r="M9" s="6"/>
    </row>
    <row r="10" spans="1:13" ht="12.75" customHeight="1">
      <c r="A10" s="94"/>
      <c r="B10" s="561"/>
      <c r="C10" s="106" t="s">
        <v>236</v>
      </c>
      <c r="D10" s="88"/>
      <c r="E10" s="109"/>
      <c r="F10" s="109"/>
      <c r="G10" s="109"/>
      <c r="H10" s="109"/>
      <c r="I10" s="109"/>
      <c r="J10" s="94"/>
      <c r="K10" s="94"/>
      <c r="L10" s="100"/>
      <c r="M10" s="6"/>
    </row>
    <row r="11" spans="1:13" ht="12.75" customHeight="1">
      <c r="A11" s="94"/>
      <c r="B11" s="561"/>
      <c r="C11" s="105"/>
      <c r="D11" s="94"/>
      <c r="E11" s="109"/>
      <c r="F11" s="109"/>
      <c r="G11" s="109"/>
      <c r="H11" s="109"/>
      <c r="I11" s="109"/>
      <c r="J11" s="94"/>
      <c r="K11" s="94"/>
      <c r="L11" s="100"/>
      <c r="M11" s="6"/>
    </row>
    <row r="12" spans="1:13" ht="25.5" customHeight="1">
      <c r="A12" s="94"/>
      <c r="B12" s="561"/>
      <c r="C12" s="105" t="s">
        <v>237</v>
      </c>
      <c r="D12" s="840"/>
      <c r="E12" s="840"/>
      <c r="F12" s="840"/>
      <c r="G12" s="840"/>
      <c r="H12" s="840"/>
      <c r="I12" s="840"/>
      <c r="J12" s="840"/>
      <c r="K12" s="840"/>
      <c r="L12" s="454"/>
      <c r="M12" s="6"/>
    </row>
    <row r="13" spans="1:13" ht="12.75" customHeight="1">
      <c r="A13" s="94"/>
      <c r="B13" s="561"/>
      <c r="C13" s="105"/>
      <c r="D13" s="94"/>
      <c r="E13" s="109"/>
      <c r="F13" s="109"/>
      <c r="G13" s="109"/>
      <c r="H13" s="109"/>
      <c r="I13" s="109"/>
      <c r="J13" s="94"/>
      <c r="K13" s="94"/>
      <c r="L13" s="100"/>
      <c r="M13" s="6"/>
    </row>
    <row r="14" spans="1:13" ht="12.75" customHeight="1">
      <c r="A14" s="94"/>
      <c r="B14" s="561"/>
      <c r="C14" s="105" t="s">
        <v>238</v>
      </c>
      <c r="D14" s="89"/>
      <c r="E14" s="109"/>
      <c r="F14" s="109"/>
      <c r="G14" s="109"/>
      <c r="H14" s="109"/>
      <c r="I14" s="109"/>
      <c r="J14" s="94"/>
      <c r="K14" s="94"/>
      <c r="L14" s="100"/>
      <c r="M14" s="6"/>
    </row>
    <row r="15" spans="1:13" ht="12.75" customHeight="1">
      <c r="A15" s="94"/>
      <c r="B15" s="561"/>
      <c r="C15" s="105"/>
      <c r="D15" s="94"/>
      <c r="E15" s="109"/>
      <c r="F15" s="109"/>
      <c r="G15" s="109"/>
      <c r="H15" s="109"/>
      <c r="I15" s="109"/>
      <c r="J15" s="94"/>
      <c r="K15" s="94"/>
      <c r="L15" s="100"/>
      <c r="M15" s="6"/>
    </row>
    <row r="16" spans="1:13" ht="12.75" customHeight="1">
      <c r="A16" s="94"/>
      <c r="B16" s="561"/>
      <c r="C16" s="105" t="s">
        <v>239</v>
      </c>
      <c r="D16" s="89"/>
      <c r="E16" s="109"/>
      <c r="F16" s="109"/>
      <c r="G16" s="109"/>
      <c r="H16" s="109"/>
      <c r="I16" s="109"/>
      <c r="J16" s="94"/>
      <c r="K16" s="94"/>
      <c r="L16" s="100"/>
      <c r="M16" s="6"/>
    </row>
    <row r="17" spans="1:13" ht="12.75" customHeight="1">
      <c r="A17" s="94"/>
      <c r="B17" s="561"/>
      <c r="C17" s="105"/>
      <c r="D17" s="94"/>
      <c r="E17" s="109"/>
      <c r="F17" s="109"/>
      <c r="G17" s="109"/>
      <c r="H17" s="109"/>
      <c r="I17" s="109"/>
      <c r="J17" s="94"/>
      <c r="K17" s="94"/>
      <c r="L17" s="100"/>
      <c r="M17" s="6"/>
    </row>
    <row r="18" spans="1:13" ht="12.75" customHeight="1">
      <c r="A18" s="94"/>
      <c r="B18" s="561"/>
      <c r="C18" s="105" t="s">
        <v>240</v>
      </c>
      <c r="D18" s="629"/>
      <c r="E18" s="109"/>
      <c r="F18" s="109"/>
      <c r="G18" s="109"/>
      <c r="H18" s="109"/>
      <c r="I18" s="109"/>
      <c r="J18" s="94"/>
      <c r="K18" s="94"/>
      <c r="L18" s="100"/>
      <c r="M18" s="6"/>
    </row>
    <row r="19" spans="1:13" ht="12.75">
      <c r="A19" s="94"/>
      <c r="B19" s="561"/>
      <c r="C19" s="105"/>
      <c r="D19" s="94"/>
      <c r="E19" s="109"/>
      <c r="F19" s="109"/>
      <c r="G19" s="109"/>
      <c r="H19" s="109"/>
      <c r="I19" s="109"/>
      <c r="J19" s="94"/>
      <c r="K19" s="94"/>
      <c r="L19" s="100"/>
      <c r="M19" s="6"/>
    </row>
    <row r="20" spans="1:13" ht="25.5">
      <c r="A20" s="94"/>
      <c r="B20" s="561"/>
      <c r="C20" s="106" t="s">
        <v>241</v>
      </c>
      <c r="D20" s="629"/>
      <c r="E20" s="109"/>
      <c r="F20" s="109"/>
      <c r="G20" s="109"/>
      <c r="H20" s="109"/>
      <c r="I20" s="109"/>
      <c r="J20" s="94"/>
      <c r="K20" s="94"/>
      <c r="L20" s="100"/>
      <c r="M20" s="6"/>
    </row>
    <row r="21" spans="1:13" ht="12.75">
      <c r="A21" s="94"/>
      <c r="B21" s="561"/>
      <c r="C21" s="106"/>
      <c r="D21" s="94"/>
      <c r="E21" s="109"/>
      <c r="F21" s="109"/>
      <c r="G21" s="109"/>
      <c r="H21" s="109"/>
      <c r="I21" s="109"/>
      <c r="J21" s="94"/>
      <c r="K21" s="94"/>
      <c r="L21" s="100"/>
      <c r="M21" s="6"/>
    </row>
    <row r="22" spans="1:13" ht="25.5">
      <c r="A22" s="94"/>
      <c r="B22" s="561"/>
      <c r="C22" s="106" t="s">
        <v>242</v>
      </c>
      <c r="D22" s="90"/>
      <c r="E22" s="109"/>
      <c r="F22" s="109"/>
      <c r="G22" s="109"/>
      <c r="H22" s="109"/>
      <c r="I22" s="109"/>
      <c r="J22" s="94"/>
      <c r="K22" s="94"/>
      <c r="L22" s="100"/>
      <c r="M22" s="6"/>
    </row>
    <row r="23" spans="1:13" ht="12.75">
      <c r="A23" s="94"/>
      <c r="B23" s="561"/>
      <c r="C23" s="106"/>
      <c r="D23" s="94"/>
      <c r="E23" s="109"/>
      <c r="F23" s="109"/>
      <c r="G23" s="109"/>
      <c r="H23" s="109"/>
      <c r="I23" s="109"/>
      <c r="J23" s="94"/>
      <c r="K23" s="94"/>
      <c r="L23" s="100"/>
      <c r="M23" s="6"/>
    </row>
    <row r="24" spans="1:13" ht="12.75">
      <c r="A24" s="94"/>
      <c r="B24" s="561"/>
      <c r="C24" s="106"/>
      <c r="D24" s="94"/>
      <c r="E24" s="109"/>
      <c r="F24" s="109"/>
      <c r="G24" s="109"/>
      <c r="H24" s="109"/>
      <c r="I24" s="109"/>
      <c r="J24" s="94"/>
      <c r="K24" s="94"/>
      <c r="L24" s="100"/>
      <c r="M24" s="6"/>
    </row>
    <row r="25" spans="1:13" ht="12.75">
      <c r="A25" s="94"/>
      <c r="B25" s="561"/>
      <c r="C25" s="108" t="s">
        <v>249</v>
      </c>
      <c r="D25" s="94"/>
      <c r="E25" s="109"/>
      <c r="F25" s="109"/>
      <c r="G25" s="109"/>
      <c r="H25" s="109"/>
      <c r="I25" s="109"/>
      <c r="J25" s="94"/>
      <c r="K25" s="94"/>
      <c r="L25" s="100"/>
      <c r="M25" s="6"/>
    </row>
    <row r="26" spans="1:13" ht="12" thickBot="1">
      <c r="A26" s="94"/>
      <c r="B26" s="561"/>
      <c r="C26" s="94"/>
      <c r="D26" s="94"/>
      <c r="E26" s="109"/>
      <c r="F26" s="109"/>
      <c r="G26" s="109"/>
      <c r="H26" s="109"/>
      <c r="I26" s="109"/>
      <c r="J26" s="94"/>
      <c r="K26" s="94"/>
      <c r="L26" s="100"/>
      <c r="M26" s="6"/>
    </row>
    <row r="27" spans="1:13" s="12" customFormat="1" ht="45.75" thickBot="1">
      <c r="A27" s="95"/>
      <c r="B27" s="562"/>
      <c r="C27" s="566" t="s">
        <v>250</v>
      </c>
      <c r="D27" s="567" t="s">
        <v>84</v>
      </c>
      <c r="E27" s="568" t="s">
        <v>210</v>
      </c>
      <c r="F27" s="568" t="s">
        <v>80</v>
      </c>
      <c r="G27" s="568" t="s">
        <v>81</v>
      </c>
      <c r="H27" s="568" t="s">
        <v>82</v>
      </c>
      <c r="I27" s="569" t="s">
        <v>83</v>
      </c>
      <c r="J27" s="570" t="s">
        <v>85</v>
      </c>
      <c r="K27" s="95"/>
      <c r="L27" s="101"/>
      <c r="M27" s="13"/>
    </row>
    <row r="28" spans="1:14" ht="14.25" customHeight="1">
      <c r="A28" s="94"/>
      <c r="B28" s="561"/>
      <c r="C28" s="643"/>
      <c r="D28" s="572"/>
      <c r="E28" s="565" t="s">
        <v>307</v>
      </c>
      <c r="F28" s="641"/>
      <c r="G28" s="640"/>
      <c r="H28" s="641"/>
      <c r="I28" s="641"/>
      <c r="J28" s="642"/>
      <c r="K28" s="94"/>
      <c r="L28" s="100"/>
      <c r="N28" s="11">
        <f>G28</f>
        <v>0</v>
      </c>
    </row>
    <row r="29" spans="1:12" ht="14.25" customHeight="1">
      <c r="A29" s="94"/>
      <c r="B29" s="561"/>
      <c r="C29" s="548"/>
      <c r="D29" s="549"/>
      <c r="E29" s="791"/>
      <c r="F29" s="550"/>
      <c r="G29" s="550"/>
      <c r="H29" s="550"/>
      <c r="I29" s="550"/>
      <c r="J29" s="551"/>
      <c r="K29" s="94"/>
      <c r="L29" s="100"/>
    </row>
    <row r="30" spans="1:12" ht="12" thickBot="1">
      <c r="A30" s="94"/>
      <c r="B30" s="561"/>
      <c r="C30" s="552"/>
      <c r="D30" s="553"/>
      <c r="E30" s="796"/>
      <c r="F30" s="554"/>
      <c r="G30" s="554"/>
      <c r="H30" s="554"/>
      <c r="I30" s="554"/>
      <c r="J30" s="555"/>
      <c r="K30" s="94"/>
      <c r="L30" s="100"/>
    </row>
    <row r="31" spans="1:13" ht="21.75" customHeight="1">
      <c r="A31" s="94"/>
      <c r="B31" s="561"/>
      <c r="C31" s="94"/>
      <c r="D31" s="94"/>
      <c r="E31" s="109"/>
      <c r="F31" s="109"/>
      <c r="G31" s="109"/>
      <c r="H31" s="109"/>
      <c r="I31" s="109"/>
      <c r="J31" s="94"/>
      <c r="K31" s="94"/>
      <c r="L31" s="102"/>
      <c r="M31" s="2"/>
    </row>
    <row r="32" spans="1:13" ht="11.25">
      <c r="A32" s="94"/>
      <c r="B32" s="561"/>
      <c r="C32" s="94"/>
      <c r="D32" s="94"/>
      <c r="E32" s="109"/>
      <c r="F32" s="109"/>
      <c r="G32" s="109"/>
      <c r="H32" s="109"/>
      <c r="I32" s="109"/>
      <c r="J32" s="94"/>
      <c r="K32" s="94"/>
      <c r="L32" s="102"/>
      <c r="M32" s="2"/>
    </row>
    <row r="33" spans="1:13" ht="33.75" customHeight="1">
      <c r="A33" s="94"/>
      <c r="B33" s="561"/>
      <c r="C33" s="108" t="s">
        <v>109</v>
      </c>
      <c r="D33" s="94"/>
      <c r="E33" s="842"/>
      <c r="F33" s="843"/>
      <c r="G33" s="843"/>
      <c r="H33" s="843"/>
      <c r="I33" s="843"/>
      <c r="J33" s="844"/>
      <c r="K33" s="94"/>
      <c r="L33" s="102"/>
      <c r="M33" s="2"/>
    </row>
    <row r="34" spans="1:13" ht="15" customHeight="1">
      <c r="A34" s="94"/>
      <c r="B34" s="561"/>
      <c r="C34" s="841"/>
      <c r="D34" s="841"/>
      <c r="E34" s="841"/>
      <c r="F34" s="841"/>
      <c r="G34" s="841"/>
      <c r="H34" s="841"/>
      <c r="I34" s="841"/>
      <c r="J34" s="109"/>
      <c r="K34" s="109"/>
      <c r="L34" s="103"/>
      <c r="M34" s="5"/>
    </row>
    <row r="35" spans="1:12" s="6" customFormat="1" ht="12" thickBot="1">
      <c r="A35" s="96"/>
      <c r="B35" s="563"/>
      <c r="C35" s="96"/>
      <c r="D35" s="96"/>
      <c r="E35" s="110"/>
      <c r="F35" s="110"/>
      <c r="G35" s="110"/>
      <c r="H35" s="110"/>
      <c r="I35" s="110"/>
      <c r="J35" s="96"/>
      <c r="K35" s="96"/>
      <c r="L35" s="104"/>
    </row>
    <row r="36" spans="5:9" s="6" customFormat="1" ht="11.25">
      <c r="E36" s="5"/>
      <c r="F36" s="5"/>
      <c r="G36" s="5"/>
      <c r="H36" s="5"/>
      <c r="I36" s="5"/>
    </row>
    <row r="37" spans="5:9" s="6" customFormat="1" ht="11.25">
      <c r="E37" s="5"/>
      <c r="F37" s="5"/>
      <c r="G37" s="5"/>
      <c r="H37" s="5"/>
      <c r="I37" s="5"/>
    </row>
  </sheetData>
  <sheetProtection password="EAD6" sheet="1" objects="1" scenarios="1"/>
  <mergeCells count="5">
    <mergeCell ref="C2:K2"/>
    <mergeCell ref="D8:K8"/>
    <mergeCell ref="D12:K12"/>
    <mergeCell ref="C34:I34"/>
    <mergeCell ref="E33:J33"/>
  </mergeCells>
  <dataValidations count="6">
    <dataValidation type="list" showInputMessage="1" showErrorMessage="1" prompt="Choisir obligatoirement un statut dans la liste proposée" error="Veuillez sélectionner un statut dans la liste proposée." sqref="D10">
      <formula1>statut</formula1>
    </dataValidation>
    <dataValidation type="list" showInputMessage="1" showErrorMessage="1" error="Veuillez sélectionner une catégorie de la liste proposée." sqref="F28:F29">
      <formula1>categorie</formula1>
    </dataValidation>
    <dataValidation type="textLength" operator="equal" allowBlank="1" showInputMessage="1" showErrorMessage="1" error="Veuillez saisir un n° finess de 9 caractères (sans espace, tiret, ...)" sqref="E28 D6">
      <formula1>9</formula1>
    </dataValidation>
    <dataValidation type="textLength" operator="equal" allowBlank="1" showInputMessage="1" showErrorMessage="1" error="Veuillez saisir un n° finess de 9 caractères (sans espace, tiret, ...)" sqref="E29">
      <formula1>9</formula1>
    </dataValidation>
    <dataValidation type="list" allowBlank="1" showInputMessage="1" showErrorMessage="1" sqref="E33">
      <formula1>Convention_collective</formula1>
    </dataValidation>
    <dataValidation type="whole" allowBlank="1" showInputMessage="1" showErrorMessage="1" error="Veuillez saisir une année" sqref="D4">
      <formula1>2010</formula1>
      <formula2>2030</formula2>
    </dataValidation>
  </dataValidations>
  <printOptions/>
  <pageMargins left="0.1968503937007874" right="0.1968503937007874" top="0.1968503937007874" bottom="0.1968503937007874" header="0.31496062992125984" footer="0.31496062992125984"/>
  <pageSetup horizontalDpi="600" verticalDpi="600" orientation="landscape" paperSize="9" scale="89" r:id="rId2"/>
  <drawing r:id="rId1"/>
</worksheet>
</file>

<file path=xl/worksheets/sheet7.xml><?xml version="1.0" encoding="utf-8"?>
<worksheet xmlns="http://schemas.openxmlformats.org/spreadsheetml/2006/main" xmlns:r="http://schemas.openxmlformats.org/officeDocument/2006/relationships">
  <sheetPr codeName="Feuil5"/>
  <dimension ref="A1:J16"/>
  <sheetViews>
    <sheetView showGridLines="0" zoomScalePageLayoutView="0" workbookViewId="0" topLeftCell="A1">
      <selection activeCell="B2" sqref="B2:I2"/>
    </sheetView>
  </sheetViews>
  <sheetFormatPr defaultColWidth="11.421875" defaultRowHeight="15.75" customHeight="1"/>
  <cols>
    <col min="1" max="1" width="2.7109375" style="0" customWidth="1"/>
    <col min="2" max="2" width="13.28125" style="0" customWidth="1"/>
    <col min="3" max="3" width="41.421875" style="0" customWidth="1"/>
    <col min="4" max="4" width="36.57421875" style="0" customWidth="1"/>
    <col min="5" max="5" width="12.421875" style="0" customWidth="1"/>
    <col min="6" max="6" width="20.140625" style="0" customWidth="1"/>
    <col min="7" max="9" width="10.7109375" style="0" customWidth="1"/>
    <col min="10" max="10" width="2.7109375" style="0" customWidth="1"/>
  </cols>
  <sheetData>
    <row r="1" spans="1:10" ht="15.75" customHeight="1">
      <c r="A1" s="402"/>
      <c r="B1" s="402"/>
      <c r="C1" s="402"/>
      <c r="D1" s="402"/>
      <c r="E1" s="402"/>
      <c r="F1" s="402"/>
      <c r="G1" s="402"/>
      <c r="H1" s="402"/>
      <c r="I1" s="402"/>
      <c r="J1" s="404"/>
    </row>
    <row r="2" spans="1:10" ht="35.25" customHeight="1">
      <c r="A2" s="402"/>
      <c r="B2" s="845" t="s">
        <v>216</v>
      </c>
      <c r="C2" s="845"/>
      <c r="D2" s="845"/>
      <c r="E2" s="845"/>
      <c r="F2" s="845"/>
      <c r="G2" s="845"/>
      <c r="H2" s="845"/>
      <c r="I2" s="845"/>
      <c r="J2" s="404"/>
    </row>
    <row r="3" spans="1:10" ht="15.75" customHeight="1">
      <c r="A3" s="402"/>
      <c r="B3" s="402"/>
      <c r="C3" s="402"/>
      <c r="D3" s="402"/>
      <c r="E3" s="402"/>
      <c r="F3" s="402"/>
      <c r="G3" s="402"/>
      <c r="H3" s="402"/>
      <c r="I3" s="402"/>
      <c r="J3" s="404"/>
    </row>
    <row r="4" spans="1:10" ht="15.75" customHeight="1">
      <c r="A4" s="402"/>
      <c r="B4" s="413" t="s">
        <v>217</v>
      </c>
      <c r="C4" s="402"/>
      <c r="D4" s="402"/>
      <c r="E4" s="402"/>
      <c r="F4" s="402"/>
      <c r="G4" s="402"/>
      <c r="H4" s="402"/>
      <c r="I4" s="402"/>
      <c r="J4" s="404"/>
    </row>
    <row r="5" spans="1:10" ht="15.75" customHeight="1">
      <c r="A5" s="402"/>
      <c r="B5" s="402"/>
      <c r="C5" s="402"/>
      <c r="D5" s="402"/>
      <c r="E5" s="402"/>
      <c r="F5" s="402"/>
      <c r="G5" s="402"/>
      <c r="H5" s="402"/>
      <c r="I5" s="402"/>
      <c r="J5" s="404"/>
    </row>
    <row r="6" spans="1:10" ht="15.75" customHeight="1" thickBot="1">
      <c r="A6" s="402"/>
      <c r="B6" s="402"/>
      <c r="C6" s="402"/>
      <c r="D6" s="402"/>
      <c r="E6" s="402"/>
      <c r="F6" s="402"/>
      <c r="G6" s="402"/>
      <c r="H6" s="402"/>
      <c r="I6" s="402"/>
      <c r="J6" s="404"/>
    </row>
    <row r="7" spans="1:10" ht="55.5" customHeight="1" thickBot="1">
      <c r="A7" s="402"/>
      <c r="B7" s="577" t="s">
        <v>251</v>
      </c>
      <c r="C7" s="577" t="s">
        <v>211</v>
      </c>
      <c r="D7" s="578" t="s">
        <v>218</v>
      </c>
      <c r="E7" s="579" t="s">
        <v>212</v>
      </c>
      <c r="F7" s="579" t="s">
        <v>80</v>
      </c>
      <c r="G7" s="579" t="s">
        <v>82</v>
      </c>
      <c r="H7" s="580" t="s">
        <v>83</v>
      </c>
      <c r="I7" s="581" t="s">
        <v>85</v>
      </c>
      <c r="J7" s="404"/>
    </row>
    <row r="8" spans="1:10" ht="15.75" customHeight="1">
      <c r="A8" s="402"/>
      <c r="B8" s="638"/>
      <c r="C8" s="571"/>
      <c r="D8" s="572"/>
      <c r="E8" s="573" t="s">
        <v>307</v>
      </c>
      <c r="F8" s="574"/>
      <c r="G8" s="575"/>
      <c r="H8" s="575"/>
      <c r="I8" s="576"/>
      <c r="J8" s="404"/>
    </row>
    <row r="9" spans="1:10" ht="15.75" customHeight="1" thickBot="1">
      <c r="A9" s="402"/>
      <c r="B9" s="541"/>
      <c r="C9" s="542"/>
      <c r="D9" s="542"/>
      <c r="E9" s="543"/>
      <c r="F9" s="544"/>
      <c r="G9" s="545"/>
      <c r="H9" s="546"/>
      <c r="I9" s="547"/>
      <c r="J9" s="404"/>
    </row>
    <row r="10" spans="1:10" ht="15.75" customHeight="1">
      <c r="A10" s="402"/>
      <c r="B10" s="402"/>
      <c r="C10" s="402"/>
      <c r="D10" s="402"/>
      <c r="E10" s="402"/>
      <c r="F10" s="402"/>
      <c r="G10" s="402"/>
      <c r="H10" s="402"/>
      <c r="I10" s="402"/>
      <c r="J10" s="404"/>
    </row>
    <row r="11" spans="1:10" ht="15.75" customHeight="1">
      <c r="A11" s="402"/>
      <c r="B11" s="402"/>
      <c r="C11" s="402"/>
      <c r="D11" s="402"/>
      <c r="E11" s="402"/>
      <c r="F11" s="402"/>
      <c r="G11" s="402"/>
      <c r="H11" s="402"/>
      <c r="I11" s="402"/>
      <c r="J11" s="404"/>
    </row>
    <row r="12" spans="1:10" ht="15.75" customHeight="1">
      <c r="A12" s="402"/>
      <c r="B12" s="341" t="s">
        <v>263</v>
      </c>
      <c r="C12" s="402"/>
      <c r="D12" s="402"/>
      <c r="E12" s="402"/>
      <c r="F12" s="402"/>
      <c r="G12" s="402"/>
      <c r="H12" s="402"/>
      <c r="I12" s="402"/>
      <c r="J12" s="404"/>
    </row>
    <row r="13" spans="1:10" ht="15.75" customHeight="1">
      <c r="A13" s="402"/>
      <c r="B13" s="341" t="s">
        <v>261</v>
      </c>
      <c r="C13" s="402"/>
      <c r="D13" s="402"/>
      <c r="E13" s="402"/>
      <c r="F13" s="402"/>
      <c r="G13" s="402"/>
      <c r="H13" s="402"/>
      <c r="I13" s="402"/>
      <c r="J13" s="404"/>
    </row>
    <row r="14" spans="1:10" ht="15.75" customHeight="1">
      <c r="A14" s="402"/>
      <c r="B14" s="341" t="s">
        <v>262</v>
      </c>
      <c r="C14" s="402"/>
      <c r="D14" s="402"/>
      <c r="E14" s="402"/>
      <c r="F14" s="402"/>
      <c r="G14" s="402"/>
      <c r="H14" s="402"/>
      <c r="I14" s="402"/>
      <c r="J14" s="404"/>
    </row>
    <row r="15" spans="1:10" ht="15.75" customHeight="1">
      <c r="A15" s="402"/>
      <c r="B15" s="341" t="s">
        <v>330</v>
      </c>
      <c r="C15" s="402"/>
      <c r="D15" s="402"/>
      <c r="E15" s="402"/>
      <c r="F15" s="402"/>
      <c r="G15" s="402"/>
      <c r="H15" s="402"/>
      <c r="I15" s="402"/>
      <c r="J15" s="404"/>
    </row>
    <row r="16" spans="1:10" ht="15.75" customHeight="1" thickBot="1">
      <c r="A16" s="408"/>
      <c r="B16" s="408"/>
      <c r="C16" s="408"/>
      <c r="D16" s="408"/>
      <c r="E16" s="408"/>
      <c r="F16" s="408"/>
      <c r="G16" s="408"/>
      <c r="H16" s="408"/>
      <c r="I16" s="408"/>
      <c r="J16" s="410"/>
    </row>
  </sheetData>
  <sheetProtection password="EAD6" sheet="1" objects="1" scenarios="1"/>
  <mergeCells count="1">
    <mergeCell ref="B2:I2"/>
  </mergeCells>
  <dataValidations count="3">
    <dataValidation type="list" operator="equal" showInputMessage="1" showErrorMessage="1" error="Veuillez sélectionner une catégorie dans la liste proposée." sqref="F8">
      <formula1>categorie_Id_CR_SF</formula1>
    </dataValidation>
    <dataValidation type="textLength" operator="lessThanOrEqual" allowBlank="1" showInputMessage="1" showErrorMessage="1" error="Veuillez saisir un identifiant de 6 caractères (sans caractère spéciaux, espace, tiret, accents...)" sqref="B8">
      <formula1>6</formula1>
    </dataValidation>
    <dataValidation type="textLength" allowBlank="1" showInputMessage="1" showErrorMessage="1" error="Veuillez saisir un n° finess de 9 caractères (sans espace, tiret, ...)" sqref="E8">
      <formula1>9</formula1>
      <formula2>9</formula2>
    </dataValidation>
  </dataValidations>
  <printOptions/>
  <pageMargins left="0.7086614173228347" right="0.7086614173228347" top="0.7480314960629921" bottom="0.7480314960629921" header="0.31496062992125984" footer="0.31496062992125984"/>
  <pageSetup horizontalDpi="600" verticalDpi="600" orientation="landscape" paperSize="9" scale="80" r:id="rId2"/>
  <drawing r:id="rId1"/>
</worksheet>
</file>

<file path=xl/worksheets/sheet8.xml><?xml version="1.0" encoding="utf-8"?>
<worksheet xmlns="http://schemas.openxmlformats.org/spreadsheetml/2006/main" xmlns:r="http://schemas.openxmlformats.org/officeDocument/2006/relationships">
  <sheetPr codeName="Feuil6"/>
  <dimension ref="A1:I21"/>
  <sheetViews>
    <sheetView zoomScalePageLayoutView="0" workbookViewId="0" topLeftCell="A1">
      <selection activeCell="A1" sqref="A1"/>
    </sheetView>
  </sheetViews>
  <sheetFormatPr defaultColWidth="11.421875" defaultRowHeight="15"/>
  <cols>
    <col min="1" max="1" width="61.8515625" style="15" bestFit="1" customWidth="1"/>
    <col min="2" max="2" width="20.28125" style="15" bestFit="1" customWidth="1"/>
    <col min="3" max="3" width="17.421875" style="16" customWidth="1"/>
    <col min="4" max="16384" width="11.421875" style="15" customWidth="1"/>
  </cols>
  <sheetData>
    <row r="1" ht="12.75">
      <c r="A1" s="14" t="s">
        <v>107</v>
      </c>
    </row>
    <row r="2" ht="13.5" thickBot="1"/>
    <row r="3" spans="1:3" ht="12.75">
      <c r="A3" s="17" t="s">
        <v>90</v>
      </c>
      <c r="B3" s="18" t="s">
        <v>91</v>
      </c>
      <c r="C3" s="19" t="s">
        <v>92</v>
      </c>
    </row>
    <row r="4" spans="1:3" ht="12.75">
      <c r="A4" s="20" t="s">
        <v>116</v>
      </c>
      <c r="B4" s="21"/>
      <c r="C4" s="22"/>
    </row>
    <row r="5" spans="1:3" ht="12.75">
      <c r="A5" s="23" t="s">
        <v>252</v>
      </c>
      <c r="B5" s="21" t="s">
        <v>112</v>
      </c>
      <c r="C5" s="22" t="s">
        <v>88</v>
      </c>
    </row>
    <row r="6" spans="1:3" ht="12.75">
      <c r="A6" s="23" t="s">
        <v>253</v>
      </c>
      <c r="B6" s="21" t="s">
        <v>113</v>
      </c>
      <c r="C6" s="22" t="s">
        <v>88</v>
      </c>
    </row>
    <row r="7" spans="1:3" ht="12.75">
      <c r="A7" s="23" t="s">
        <v>264</v>
      </c>
      <c r="B7" s="21" t="s">
        <v>114</v>
      </c>
      <c r="C7" s="22" t="s">
        <v>88</v>
      </c>
    </row>
    <row r="8" spans="1:3" ht="12.75">
      <c r="A8" s="23" t="s">
        <v>265</v>
      </c>
      <c r="B8" s="21" t="s">
        <v>115</v>
      </c>
      <c r="C8" s="22" t="s">
        <v>88</v>
      </c>
    </row>
    <row r="9" spans="1:3" ht="12.75">
      <c r="A9" s="23"/>
      <c r="B9" s="21"/>
      <c r="C9" s="22"/>
    </row>
    <row r="10" spans="1:3" ht="12.75">
      <c r="A10" s="24" t="s">
        <v>284</v>
      </c>
      <c r="B10" s="25" t="s">
        <v>220</v>
      </c>
      <c r="C10" s="26" t="s">
        <v>88</v>
      </c>
    </row>
    <row r="11" spans="1:3" ht="12.75">
      <c r="A11" s="27"/>
      <c r="B11" s="28"/>
      <c r="C11" s="29"/>
    </row>
    <row r="12" spans="1:3" ht="12.75">
      <c r="A12" s="24" t="s">
        <v>221</v>
      </c>
      <c r="B12" s="25" t="s">
        <v>221</v>
      </c>
      <c r="C12" s="26" t="s">
        <v>88</v>
      </c>
    </row>
    <row r="13" spans="1:3" ht="12.75">
      <c r="A13" s="27"/>
      <c r="B13" s="28"/>
      <c r="C13" s="29"/>
    </row>
    <row r="14" spans="1:9" ht="25.5">
      <c r="A14" s="30" t="s">
        <v>108</v>
      </c>
      <c r="B14" s="25" t="s">
        <v>93</v>
      </c>
      <c r="C14" s="26" t="s">
        <v>89</v>
      </c>
      <c r="I14" s="15" t="s">
        <v>1</v>
      </c>
    </row>
    <row r="15" spans="1:3" ht="12.75">
      <c r="A15" s="31"/>
      <c r="B15" s="21"/>
      <c r="C15" s="22"/>
    </row>
    <row r="16" spans="1:3" ht="25.5">
      <c r="A16" s="31" t="s">
        <v>254</v>
      </c>
      <c r="B16" s="21" t="s">
        <v>171</v>
      </c>
      <c r="C16" s="22" t="s">
        <v>89</v>
      </c>
    </row>
    <row r="17" spans="1:3" ht="12.75">
      <c r="A17" s="31"/>
      <c r="B17" s="21"/>
      <c r="C17" s="22"/>
    </row>
    <row r="18" spans="1:3" ht="25.5">
      <c r="A18" s="31" t="s">
        <v>255</v>
      </c>
      <c r="B18" s="21" t="s">
        <v>256</v>
      </c>
      <c r="C18" s="22" t="s">
        <v>89</v>
      </c>
    </row>
    <row r="19" spans="1:3" ht="12.75">
      <c r="A19" s="31"/>
      <c r="B19" s="21"/>
      <c r="C19" s="22"/>
    </row>
    <row r="20" spans="1:5" ht="13.5" thickBot="1">
      <c r="A20" s="32"/>
      <c r="B20" s="33"/>
      <c r="C20" s="34"/>
      <c r="E20" s="35"/>
    </row>
    <row r="21" spans="2:3" s="36" customFormat="1" ht="12.75">
      <c r="B21" s="1"/>
      <c r="C21" s="37"/>
    </row>
  </sheetData>
  <sheetProtection/>
  <printOptions horizontalCentered="1" verticalCentered="1"/>
  <pageMargins left="0.1968503937007874" right="0.1968503937007874" top="0.7480314960629921" bottom="0.7480314960629921" header="0.31496062992125984" footer="0.31496062992125984"/>
  <pageSetup horizontalDpi="600" verticalDpi="600" orientation="portrait" paperSize="9" r:id="rId1"/>
  <headerFooter>
    <oddFooter>&amp;R&amp;"Arial,Normal"&amp;8&amp;F / &amp;A</oddFooter>
  </headerFooter>
</worksheet>
</file>

<file path=xl/worksheets/sheet9.xml><?xml version="1.0" encoding="utf-8"?>
<worksheet xmlns="http://schemas.openxmlformats.org/spreadsheetml/2006/main" xmlns:r="http://schemas.openxmlformats.org/officeDocument/2006/relationships">
  <sheetPr codeName="Feuil7"/>
  <dimension ref="A1:T181"/>
  <sheetViews>
    <sheetView zoomScale="85" zoomScaleNormal="85" zoomScalePageLayoutView="0" workbookViewId="0" topLeftCell="A1">
      <selection activeCell="G3" sqref="G3"/>
    </sheetView>
  </sheetViews>
  <sheetFormatPr defaultColWidth="11.421875" defaultRowHeight="15"/>
  <cols>
    <col min="1" max="1" width="2.7109375" style="38" customWidth="1"/>
    <col min="2" max="2" width="6.28125" style="61" customWidth="1"/>
    <col min="3" max="3" width="70.28125" style="55" customWidth="1"/>
    <col min="4" max="9" width="15.7109375" style="3" customWidth="1"/>
    <col min="10" max="10" width="15.7109375" style="39" customWidth="1"/>
    <col min="11" max="11" width="2.7109375" style="38" customWidth="1"/>
    <col min="12" max="241" width="11.421875" style="38" customWidth="1"/>
    <col min="242" max="242" width="12.57421875" style="38" customWidth="1"/>
    <col min="243" max="243" width="1.1484375" style="38" customWidth="1"/>
    <col min="244" max="244" width="95.421875" style="38" customWidth="1"/>
    <col min="245" max="251" width="12.57421875" style="38" customWidth="1"/>
    <col min="252" max="16384" width="11.421875" style="38" customWidth="1"/>
  </cols>
  <sheetData>
    <row r="1" spans="1:11" ht="14.25" customHeight="1">
      <c r="A1" s="111"/>
      <c r="B1" s="111"/>
      <c r="C1" s="111"/>
      <c r="D1" s="112"/>
      <c r="E1" s="112"/>
      <c r="F1" s="112"/>
      <c r="G1" s="112"/>
      <c r="H1" s="267"/>
      <c r="I1" s="112"/>
      <c r="J1" s="113"/>
      <c r="K1" s="245"/>
    </row>
    <row r="2" spans="1:11" ht="25.5" customHeight="1">
      <c r="A2" s="111"/>
      <c r="B2" s="850" t="s">
        <v>177</v>
      </c>
      <c r="C2" s="850"/>
      <c r="D2" s="856"/>
      <c r="E2" s="857"/>
      <c r="F2" s="858"/>
      <c r="G2" s="270"/>
      <c r="H2" s="268"/>
      <c r="I2" s="268"/>
      <c r="J2" s="268"/>
      <c r="K2" s="245"/>
    </row>
    <row r="3" spans="1:11" ht="25.5" customHeight="1">
      <c r="A3" s="111"/>
      <c r="B3" s="850" t="s">
        <v>178</v>
      </c>
      <c r="C3" s="850"/>
      <c r="D3" s="859"/>
      <c r="E3" s="860"/>
      <c r="F3" s="861"/>
      <c r="G3" s="271"/>
      <c r="H3" s="269"/>
      <c r="I3" s="269"/>
      <c r="J3" s="269"/>
      <c r="K3" s="245"/>
    </row>
    <row r="4" spans="1:11" ht="14.25" customHeight="1">
      <c r="A4" s="111"/>
      <c r="B4" s="111"/>
      <c r="C4" s="111"/>
      <c r="D4" s="112"/>
      <c r="E4" s="112"/>
      <c r="F4" s="112"/>
      <c r="G4" s="112"/>
      <c r="H4" s="112"/>
      <c r="I4" s="112"/>
      <c r="J4" s="113"/>
      <c r="K4" s="245"/>
    </row>
    <row r="5" spans="1:11" ht="15.75" customHeight="1">
      <c r="A5" s="111"/>
      <c r="B5" s="114"/>
      <c r="C5" s="115"/>
      <c r="D5" s="116"/>
      <c r="E5" s="116"/>
      <c r="F5" s="116"/>
      <c r="G5" s="112"/>
      <c r="H5" s="112"/>
      <c r="I5" s="112"/>
      <c r="J5" s="113"/>
      <c r="K5" s="245"/>
    </row>
    <row r="6" spans="1:11" s="40" customFormat="1" ht="38.25" customHeight="1">
      <c r="A6" s="117"/>
      <c r="B6" s="862" t="s">
        <v>285</v>
      </c>
      <c r="C6" s="862"/>
      <c r="D6" s="862"/>
      <c r="E6" s="862"/>
      <c r="F6" s="862"/>
      <c r="G6" s="862"/>
      <c r="H6" s="862"/>
      <c r="I6" s="862"/>
      <c r="J6" s="862"/>
      <c r="K6" s="246"/>
    </row>
    <row r="7" spans="1:11" ht="12.75">
      <c r="A7" s="111"/>
      <c r="B7" s="119"/>
      <c r="C7" s="118"/>
      <c r="D7" s="116"/>
      <c r="E7" s="116"/>
      <c r="F7" s="116"/>
      <c r="G7" s="112"/>
      <c r="H7" s="112"/>
      <c r="I7" s="112"/>
      <c r="J7" s="113"/>
      <c r="K7" s="245"/>
    </row>
    <row r="8" spans="1:11" ht="13.5" thickBot="1">
      <c r="A8" s="111"/>
      <c r="B8" s="119"/>
      <c r="C8" s="118"/>
      <c r="D8" s="116"/>
      <c r="E8" s="116"/>
      <c r="F8" s="116"/>
      <c r="G8" s="112"/>
      <c r="H8" s="112"/>
      <c r="I8" s="112"/>
      <c r="J8" s="113"/>
      <c r="K8" s="245"/>
    </row>
    <row r="9" spans="1:11" s="41" customFormat="1" ht="12.75" customHeight="1">
      <c r="A9" s="119"/>
      <c r="B9" s="119" t="s">
        <v>186</v>
      </c>
      <c r="C9" s="119"/>
      <c r="D9" s="852" t="str">
        <f>IF('Page de garde'!$D$4="","Réalisations Exercice N-1","Réalisations Exercice "&amp;('Page de garde'!$D$4-1))</f>
        <v>Réalisations Exercice N-1</v>
      </c>
      <c r="E9" s="855" t="str">
        <f>IF('Page de garde'!$D$4="","Budget Exercice N (dépendance et soins)","Budget Exercice "&amp;'Page de garde'!$D$4&amp;" (dépendance et soins)")</f>
        <v>Budget Exercice N (dépendance et soins)</v>
      </c>
      <c r="F9" s="855"/>
      <c r="G9" s="855"/>
      <c r="H9" s="864" t="str">
        <f>IF('Page de garde'!$D$4="","Réalisé Exercice N (dépendance et soins)","Réalisé Exercice "&amp;'Page de garde'!$D$4&amp;" (dépendance et soins)")</f>
        <v>Réalisé Exercice N (dépendance et soins)</v>
      </c>
      <c r="I9" s="864"/>
      <c r="J9" s="865"/>
      <c r="K9" s="247"/>
    </row>
    <row r="10" spans="1:11" s="41" customFormat="1" ht="12.75">
      <c r="A10" s="119"/>
      <c r="B10" s="119"/>
      <c r="C10" s="119"/>
      <c r="D10" s="853"/>
      <c r="E10" s="848" t="s">
        <v>117</v>
      </c>
      <c r="F10" s="848" t="s">
        <v>118</v>
      </c>
      <c r="G10" s="848" t="s">
        <v>119</v>
      </c>
      <c r="H10" s="848" t="s">
        <v>120</v>
      </c>
      <c r="I10" s="848" t="s">
        <v>121</v>
      </c>
      <c r="J10" s="846" t="s">
        <v>122</v>
      </c>
      <c r="K10" s="247"/>
    </row>
    <row r="11" spans="1:11" s="41" customFormat="1" ht="33.75" customHeight="1" thickBot="1">
      <c r="A11" s="119"/>
      <c r="B11" s="120"/>
      <c r="C11" s="121" t="s">
        <v>180</v>
      </c>
      <c r="D11" s="854"/>
      <c r="E11" s="849"/>
      <c r="F11" s="849"/>
      <c r="G11" s="849"/>
      <c r="H11" s="849"/>
      <c r="I11" s="849"/>
      <c r="J11" s="847"/>
      <c r="K11" s="247"/>
    </row>
    <row r="12" spans="1:11" s="41" customFormat="1" ht="12.75" customHeight="1">
      <c r="A12" s="119"/>
      <c r="B12" s="122" t="s">
        <v>179</v>
      </c>
      <c r="C12" s="121"/>
      <c r="D12" s="123"/>
      <c r="E12" s="124" t="s">
        <v>123</v>
      </c>
      <c r="F12" s="123" t="s">
        <v>124</v>
      </c>
      <c r="G12" s="125" t="s">
        <v>125</v>
      </c>
      <c r="H12" s="125" t="s">
        <v>126</v>
      </c>
      <c r="I12" s="125" t="s">
        <v>127</v>
      </c>
      <c r="J12" s="126" t="s">
        <v>128</v>
      </c>
      <c r="K12" s="247"/>
    </row>
    <row r="13" spans="1:11" s="42" customFormat="1" ht="12.75" customHeight="1">
      <c r="A13" s="127"/>
      <c r="B13" s="128">
        <v>60</v>
      </c>
      <c r="C13" s="129" t="s">
        <v>76</v>
      </c>
      <c r="D13" s="635"/>
      <c r="E13" s="635"/>
      <c r="F13" s="635"/>
      <c r="G13" s="373">
        <f>E13+F13</f>
        <v>0</v>
      </c>
      <c r="H13" s="635"/>
      <c r="I13" s="373">
        <f>H13-G13</f>
        <v>0</v>
      </c>
      <c r="J13" s="381">
        <f>IF(G13=0,0,I13/G13)</f>
        <v>0</v>
      </c>
      <c r="K13" s="248"/>
    </row>
    <row r="14" spans="1:11" s="42" customFormat="1" ht="12.75" customHeight="1">
      <c r="A14" s="127"/>
      <c r="B14" s="128">
        <v>709</v>
      </c>
      <c r="C14" s="129" t="s">
        <v>2</v>
      </c>
      <c r="D14" s="635"/>
      <c r="E14" s="635"/>
      <c r="F14" s="635"/>
      <c r="G14" s="373">
        <f>E14+F14</f>
        <v>0</v>
      </c>
      <c r="H14" s="635"/>
      <c r="I14" s="373">
        <f>H14-G14</f>
        <v>0</v>
      </c>
      <c r="J14" s="381">
        <f>IF(G14=0,0,I14/G14)</f>
        <v>0</v>
      </c>
      <c r="K14" s="248"/>
    </row>
    <row r="15" spans="1:11" s="42" customFormat="1" ht="12.75" customHeight="1">
      <c r="A15" s="127"/>
      <c r="B15" s="128">
        <v>713</v>
      </c>
      <c r="C15" s="129" t="s">
        <v>3</v>
      </c>
      <c r="D15" s="635"/>
      <c r="E15" s="635"/>
      <c r="F15" s="635"/>
      <c r="G15" s="373">
        <f>E15+F15</f>
        <v>0</v>
      </c>
      <c r="H15" s="635"/>
      <c r="I15" s="373">
        <f>H15-G15</f>
        <v>0</v>
      </c>
      <c r="J15" s="381">
        <f>IF(G15=0,0,I15/G15)</f>
        <v>0</v>
      </c>
      <c r="K15" s="248"/>
    </row>
    <row r="16" spans="1:11" s="42" customFormat="1" ht="12.75" customHeight="1">
      <c r="A16" s="127"/>
      <c r="B16" s="128"/>
      <c r="C16" s="130"/>
      <c r="D16" s="131"/>
      <c r="E16" s="131"/>
      <c r="F16" s="131"/>
      <c r="G16" s="131"/>
      <c r="H16" s="131"/>
      <c r="I16" s="131"/>
      <c r="J16" s="132"/>
      <c r="K16" s="248"/>
    </row>
    <row r="17" spans="1:11" s="43" customFormat="1" ht="12.75" customHeight="1">
      <c r="A17" s="130"/>
      <c r="B17" s="122" t="s">
        <v>4</v>
      </c>
      <c r="C17" s="130"/>
      <c r="D17" s="131"/>
      <c r="E17" s="131"/>
      <c r="F17" s="131"/>
      <c r="G17" s="131"/>
      <c r="H17" s="131"/>
      <c r="I17" s="131"/>
      <c r="J17" s="132"/>
      <c r="K17" s="248"/>
    </row>
    <row r="18" spans="1:20" s="44" customFormat="1" ht="12.75" customHeight="1">
      <c r="A18" s="133"/>
      <c r="B18" s="128">
        <v>6111</v>
      </c>
      <c r="C18" s="129" t="s">
        <v>5</v>
      </c>
      <c r="D18" s="635"/>
      <c r="E18" s="635"/>
      <c r="F18" s="635"/>
      <c r="G18" s="373">
        <f>E18+F18</f>
        <v>0</v>
      </c>
      <c r="H18" s="635"/>
      <c r="I18" s="373">
        <f>H18-G18</f>
        <v>0</v>
      </c>
      <c r="J18" s="381">
        <f>IF(G18=0,0,I18/G18)</f>
        <v>0</v>
      </c>
      <c r="K18" s="249"/>
      <c r="N18" s="42"/>
      <c r="O18" s="42"/>
      <c r="P18" s="42"/>
      <c r="Q18" s="42"/>
      <c r="R18" s="42"/>
      <c r="S18" s="42"/>
      <c r="T18" s="42"/>
    </row>
    <row r="19" spans="1:20" s="45" customFormat="1" ht="12.75" customHeight="1">
      <c r="A19" s="134"/>
      <c r="B19" s="128">
        <v>6112</v>
      </c>
      <c r="C19" s="129" t="s">
        <v>6</v>
      </c>
      <c r="D19" s="635"/>
      <c r="E19" s="635"/>
      <c r="F19" s="635"/>
      <c r="G19" s="373">
        <f>E19+F19</f>
        <v>0</v>
      </c>
      <c r="H19" s="635"/>
      <c r="I19" s="373">
        <f>H19-G19</f>
        <v>0</v>
      </c>
      <c r="J19" s="381">
        <f>IF(G19=0,0,I19/G19)</f>
        <v>0</v>
      </c>
      <c r="K19" s="249"/>
      <c r="N19" s="42"/>
      <c r="O19" s="42"/>
      <c r="P19" s="42"/>
      <c r="Q19" s="42"/>
      <c r="R19" s="42"/>
      <c r="S19" s="42"/>
      <c r="T19" s="42"/>
    </row>
    <row r="20" spans="1:20" s="45" customFormat="1" ht="12.75" customHeight="1">
      <c r="A20" s="134"/>
      <c r="B20" s="128">
        <v>6118</v>
      </c>
      <c r="C20" s="129" t="s">
        <v>7</v>
      </c>
      <c r="D20" s="635"/>
      <c r="E20" s="635"/>
      <c r="F20" s="635"/>
      <c r="G20" s="373">
        <f>E20+F20</f>
        <v>0</v>
      </c>
      <c r="H20" s="635"/>
      <c r="I20" s="373">
        <f>H20-G20</f>
        <v>0</v>
      </c>
      <c r="J20" s="381">
        <f>IF(G20=0,0,I20/G20)</f>
        <v>0</v>
      </c>
      <c r="K20" s="249"/>
      <c r="N20" s="43"/>
      <c r="O20" s="43"/>
      <c r="P20" s="43"/>
      <c r="Q20" s="43"/>
      <c r="R20" s="43"/>
      <c r="S20" s="43"/>
      <c r="T20" s="43"/>
    </row>
    <row r="21" spans="1:20" s="43" customFormat="1" ht="12.75" customHeight="1">
      <c r="A21" s="130"/>
      <c r="B21" s="135" t="s">
        <v>1</v>
      </c>
      <c r="C21" s="130" t="s">
        <v>1</v>
      </c>
      <c r="D21" s="131"/>
      <c r="E21" s="131"/>
      <c r="F21" s="131"/>
      <c r="G21" s="131"/>
      <c r="H21" s="131"/>
      <c r="I21" s="131"/>
      <c r="J21" s="132"/>
      <c r="K21" s="248"/>
      <c r="N21" s="46"/>
      <c r="O21" s="47"/>
      <c r="P21" s="46"/>
      <c r="Q21" s="48"/>
      <c r="R21" s="48"/>
      <c r="S21" s="48"/>
      <c r="T21" s="48"/>
    </row>
    <row r="22" spans="1:11" s="49" customFormat="1" ht="12.75" customHeight="1">
      <c r="A22" s="136"/>
      <c r="B22" s="137" t="s">
        <v>8</v>
      </c>
      <c r="C22" s="136"/>
      <c r="D22" s="138"/>
      <c r="E22" s="138"/>
      <c r="F22" s="138"/>
      <c r="G22" s="138"/>
      <c r="H22" s="138"/>
      <c r="I22" s="138"/>
      <c r="J22" s="139"/>
      <c r="K22" s="250"/>
    </row>
    <row r="23" spans="1:11" s="50" customFormat="1" ht="12.75" customHeight="1">
      <c r="A23" s="140"/>
      <c r="B23" s="141">
        <v>624</v>
      </c>
      <c r="C23" s="142" t="s">
        <v>77</v>
      </c>
      <c r="D23" s="635"/>
      <c r="E23" s="635"/>
      <c r="F23" s="635"/>
      <c r="G23" s="373">
        <f aca="true" t="shared" si="0" ref="G23:G30">E23+F23</f>
        <v>0</v>
      </c>
      <c r="H23" s="635"/>
      <c r="I23" s="373">
        <f aca="true" t="shared" si="1" ref="I23:I30">H23-G23</f>
        <v>0</v>
      </c>
      <c r="J23" s="381">
        <f aca="true" t="shared" si="2" ref="J23:J30">IF(G23=0,0,I23/G23)</f>
        <v>0</v>
      </c>
      <c r="K23" s="250"/>
    </row>
    <row r="24" spans="1:11" s="50" customFormat="1" ht="12.75" customHeight="1">
      <c r="A24" s="140"/>
      <c r="B24" s="141">
        <v>625</v>
      </c>
      <c r="C24" s="142" t="s">
        <v>9</v>
      </c>
      <c r="D24" s="635"/>
      <c r="E24" s="635"/>
      <c r="F24" s="635"/>
      <c r="G24" s="373">
        <f t="shared" si="0"/>
        <v>0</v>
      </c>
      <c r="H24" s="635"/>
      <c r="I24" s="373">
        <f t="shared" si="1"/>
        <v>0</v>
      </c>
      <c r="J24" s="381">
        <f t="shared" si="2"/>
        <v>0</v>
      </c>
      <c r="K24" s="250"/>
    </row>
    <row r="25" spans="1:11" s="50" customFormat="1" ht="12.75" customHeight="1">
      <c r="A25" s="140"/>
      <c r="B25" s="141">
        <v>626</v>
      </c>
      <c r="C25" s="142" t="s">
        <v>10</v>
      </c>
      <c r="D25" s="635"/>
      <c r="E25" s="635"/>
      <c r="F25" s="635"/>
      <c r="G25" s="373">
        <f t="shared" si="0"/>
        <v>0</v>
      </c>
      <c r="H25" s="635"/>
      <c r="I25" s="373">
        <f t="shared" si="1"/>
        <v>0</v>
      </c>
      <c r="J25" s="381">
        <f t="shared" si="2"/>
        <v>0</v>
      </c>
      <c r="K25" s="250"/>
    </row>
    <row r="26" spans="1:11" s="50" customFormat="1" ht="12.75" customHeight="1">
      <c r="A26" s="140"/>
      <c r="B26" s="141">
        <v>628</v>
      </c>
      <c r="C26" s="142" t="s">
        <v>350</v>
      </c>
      <c r="D26" s="635"/>
      <c r="E26" s="635"/>
      <c r="F26" s="635"/>
      <c r="G26" s="373">
        <f t="shared" si="0"/>
        <v>0</v>
      </c>
      <c r="H26" s="635"/>
      <c r="I26" s="373">
        <f t="shared" si="1"/>
        <v>0</v>
      </c>
      <c r="J26" s="381">
        <f t="shared" si="2"/>
        <v>0</v>
      </c>
      <c r="K26" s="250"/>
    </row>
    <row r="27" spans="1:11" s="472" customFormat="1" ht="12.75" customHeight="1">
      <c r="A27" s="470"/>
      <c r="B27" s="141">
        <v>6281</v>
      </c>
      <c r="C27" s="142" t="s">
        <v>354</v>
      </c>
      <c r="D27" s="635"/>
      <c r="E27" s="635"/>
      <c r="F27" s="635"/>
      <c r="G27" s="373">
        <f t="shared" si="0"/>
        <v>0</v>
      </c>
      <c r="H27" s="635"/>
      <c r="I27" s="373">
        <f t="shared" si="1"/>
        <v>0</v>
      </c>
      <c r="J27" s="381">
        <f t="shared" si="2"/>
        <v>0</v>
      </c>
      <c r="K27" s="471"/>
    </row>
    <row r="28" spans="1:11" s="472" customFormat="1" ht="12.75" customHeight="1">
      <c r="A28" s="470"/>
      <c r="B28" s="141">
        <v>6282</v>
      </c>
      <c r="C28" s="142" t="s">
        <v>355</v>
      </c>
      <c r="D28" s="635"/>
      <c r="E28" s="635"/>
      <c r="F28" s="635"/>
      <c r="G28" s="373">
        <f t="shared" si="0"/>
        <v>0</v>
      </c>
      <c r="H28" s="635"/>
      <c r="I28" s="373">
        <f t="shared" si="1"/>
        <v>0</v>
      </c>
      <c r="J28" s="381">
        <f t="shared" si="2"/>
        <v>0</v>
      </c>
      <c r="K28" s="471"/>
    </row>
    <row r="29" spans="1:11" s="472" customFormat="1" ht="12.75" customHeight="1">
      <c r="A29" s="470"/>
      <c r="B29" s="141">
        <v>6283</v>
      </c>
      <c r="C29" s="142" t="s">
        <v>356</v>
      </c>
      <c r="D29" s="635"/>
      <c r="E29" s="635"/>
      <c r="F29" s="635"/>
      <c r="G29" s="373">
        <f t="shared" si="0"/>
        <v>0</v>
      </c>
      <c r="H29" s="635"/>
      <c r="I29" s="373">
        <f t="shared" si="1"/>
        <v>0</v>
      </c>
      <c r="J29" s="381">
        <f t="shared" si="2"/>
        <v>0</v>
      </c>
      <c r="K29" s="471"/>
    </row>
    <row r="30" spans="1:11" s="472" customFormat="1" ht="12.75" customHeight="1">
      <c r="A30" s="470"/>
      <c r="B30" s="141">
        <v>6284</v>
      </c>
      <c r="C30" s="142" t="s">
        <v>357</v>
      </c>
      <c r="D30" s="635"/>
      <c r="E30" s="635"/>
      <c r="F30" s="635"/>
      <c r="G30" s="373">
        <f t="shared" si="0"/>
        <v>0</v>
      </c>
      <c r="H30" s="635"/>
      <c r="I30" s="373">
        <f t="shared" si="1"/>
        <v>0</v>
      </c>
      <c r="J30" s="381">
        <f t="shared" si="2"/>
        <v>0</v>
      </c>
      <c r="K30" s="471"/>
    </row>
    <row r="31" spans="1:11" s="40" customFormat="1" ht="9" customHeight="1" thickBot="1">
      <c r="A31" s="143"/>
      <c r="B31" s="144"/>
      <c r="C31" s="145"/>
      <c r="D31" s="146"/>
      <c r="E31" s="146"/>
      <c r="F31" s="146"/>
      <c r="G31" s="146"/>
      <c r="H31" s="146"/>
      <c r="I31" s="146"/>
      <c r="J31" s="147"/>
      <c r="K31" s="251"/>
    </row>
    <row r="32" spans="1:11" s="50" customFormat="1" ht="13.5" customHeight="1" thickBot="1" thickTop="1">
      <c r="A32" s="140"/>
      <c r="B32" s="148"/>
      <c r="C32" s="365" t="s">
        <v>11</v>
      </c>
      <c r="D32" s="374">
        <f>SUM(D13:D15)+SUM(D18:D20)+SUM(D23:D30)</f>
        <v>0</v>
      </c>
      <c r="E32" s="375">
        <f>SUM(E13:E15)+SUM(E18:E20)+SUM(E23:E30)</f>
        <v>0</v>
      </c>
      <c r="F32" s="375">
        <f>SUM(F13:F15)+SUM(F18:F20)+SUM(F23:F30)</f>
        <v>0</v>
      </c>
      <c r="G32" s="375">
        <f>E32+F32</f>
        <v>0</v>
      </c>
      <c r="H32" s="375">
        <f>SUM(H13:H15)+SUM(H18:H20)+SUM(H23:H30)</f>
        <v>0</v>
      </c>
      <c r="I32" s="375">
        <f>H32-G32</f>
        <v>0</v>
      </c>
      <c r="J32" s="382">
        <f>IF(G32=0,0,I32/G32)</f>
        <v>0</v>
      </c>
      <c r="K32" s="250"/>
    </row>
    <row r="33" spans="1:11" s="50" customFormat="1" ht="9" customHeight="1" thickBot="1" thickTop="1">
      <c r="A33" s="140"/>
      <c r="B33" s="149"/>
      <c r="C33" s="150"/>
      <c r="D33" s="146"/>
      <c r="E33" s="146"/>
      <c r="F33" s="146"/>
      <c r="G33" s="151"/>
      <c r="H33" s="151"/>
      <c r="I33" s="151"/>
      <c r="J33" s="152"/>
      <c r="K33" s="252"/>
    </row>
    <row r="34" spans="1:11" s="51" customFormat="1" ht="12.75" customHeight="1">
      <c r="A34" s="153"/>
      <c r="B34" s="154"/>
      <c r="C34" s="455" t="s">
        <v>181</v>
      </c>
      <c r="D34" s="852" t="str">
        <f>IF('Page de garde'!$D$4="","Réalisations Exercice N-1","Réalisations Exercice "&amp;('Page de garde'!$D$4-1))</f>
        <v>Réalisations Exercice N-1</v>
      </c>
      <c r="E34" s="855" t="str">
        <f>IF('Page de garde'!$D$4="","Budget Exercice N (dépendance et soins)","Budget Exercice "&amp;'Page de garde'!$D$4&amp;" (dépendance et soins)")</f>
        <v>Budget Exercice N (dépendance et soins)</v>
      </c>
      <c r="F34" s="855"/>
      <c r="G34" s="855"/>
      <c r="H34" s="864" t="str">
        <f>IF('Page de garde'!$D$4="","Réalisé Exercice N (dépendance et soins)","Réalisé Exercice "&amp;'Page de garde'!$D$4&amp;" (dépendance et soins)")</f>
        <v>Réalisé Exercice N (dépendance et soins)</v>
      </c>
      <c r="I34" s="864"/>
      <c r="J34" s="865"/>
      <c r="K34" s="253"/>
    </row>
    <row r="35" spans="1:11" s="52" customFormat="1" ht="12.75">
      <c r="A35" s="155"/>
      <c r="B35" s="156"/>
      <c r="C35" s="157"/>
      <c r="D35" s="853"/>
      <c r="E35" s="848" t="s">
        <v>117</v>
      </c>
      <c r="F35" s="848" t="s">
        <v>118</v>
      </c>
      <c r="G35" s="848" t="s">
        <v>119</v>
      </c>
      <c r="H35" s="848" t="s">
        <v>120</v>
      </c>
      <c r="I35" s="848" t="s">
        <v>121</v>
      </c>
      <c r="J35" s="846" t="s">
        <v>122</v>
      </c>
      <c r="K35" s="253"/>
    </row>
    <row r="36" spans="1:11" s="52" customFormat="1" ht="33" customHeight="1" thickBot="1">
      <c r="A36" s="155"/>
      <c r="B36" s="156"/>
      <c r="C36" s="157"/>
      <c r="D36" s="854"/>
      <c r="E36" s="849"/>
      <c r="F36" s="849"/>
      <c r="G36" s="849"/>
      <c r="H36" s="849"/>
      <c r="I36" s="849"/>
      <c r="J36" s="847"/>
      <c r="K36" s="253"/>
    </row>
    <row r="37" spans="1:11" s="52" customFormat="1" ht="12.75">
      <c r="A37" s="155"/>
      <c r="B37" s="156"/>
      <c r="C37" s="157"/>
      <c r="D37" s="123"/>
      <c r="E37" s="124" t="s">
        <v>123</v>
      </c>
      <c r="F37" s="123" t="s">
        <v>124</v>
      </c>
      <c r="G37" s="125" t="s">
        <v>125</v>
      </c>
      <c r="H37" s="125" t="s">
        <v>126</v>
      </c>
      <c r="I37" s="125" t="s">
        <v>127</v>
      </c>
      <c r="J37" s="126" t="s">
        <v>128</v>
      </c>
      <c r="K37" s="253"/>
    </row>
    <row r="38" spans="1:11" s="40" customFormat="1" ht="12.75" customHeight="1">
      <c r="A38" s="143"/>
      <c r="B38" s="158">
        <v>621</v>
      </c>
      <c r="C38" s="159" t="s">
        <v>12</v>
      </c>
      <c r="D38" s="637"/>
      <c r="E38" s="637"/>
      <c r="F38" s="637"/>
      <c r="G38" s="376">
        <f aca="true" t="shared" si="3" ref="G38:G48">E38+F38</f>
        <v>0</v>
      </c>
      <c r="H38" s="637"/>
      <c r="I38" s="376">
        <f aca="true" t="shared" si="4" ref="I38:I48">H38-G38</f>
        <v>0</v>
      </c>
      <c r="J38" s="383">
        <f aca="true" t="shared" si="5" ref="J38:J48">IF(G38=0,0,I38/G38)</f>
        <v>0</v>
      </c>
      <c r="K38" s="251"/>
    </row>
    <row r="39" spans="1:11" s="40" customFormat="1" ht="12.75" customHeight="1">
      <c r="A39" s="143"/>
      <c r="B39" s="158">
        <v>622</v>
      </c>
      <c r="C39" s="159" t="s">
        <v>13</v>
      </c>
      <c r="D39" s="637"/>
      <c r="E39" s="637"/>
      <c r="F39" s="637"/>
      <c r="G39" s="376">
        <f t="shared" si="3"/>
        <v>0</v>
      </c>
      <c r="H39" s="637"/>
      <c r="I39" s="376">
        <f t="shared" si="4"/>
        <v>0</v>
      </c>
      <c r="J39" s="383">
        <f t="shared" si="5"/>
        <v>0</v>
      </c>
      <c r="K39" s="251"/>
    </row>
    <row r="40" spans="1:11" s="40" customFormat="1" ht="25.5" customHeight="1">
      <c r="A40" s="143"/>
      <c r="B40" s="158">
        <v>631</v>
      </c>
      <c r="C40" s="159" t="s">
        <v>14</v>
      </c>
      <c r="D40" s="637"/>
      <c r="E40" s="637"/>
      <c r="F40" s="637"/>
      <c r="G40" s="376">
        <f t="shared" si="3"/>
        <v>0</v>
      </c>
      <c r="H40" s="637"/>
      <c r="I40" s="376">
        <f t="shared" si="4"/>
        <v>0</v>
      </c>
      <c r="J40" s="383">
        <f t="shared" si="5"/>
        <v>0</v>
      </c>
      <c r="K40" s="251"/>
    </row>
    <row r="41" spans="1:11" s="40" customFormat="1" ht="12.75" customHeight="1">
      <c r="A41" s="143"/>
      <c r="B41" s="158">
        <v>633</v>
      </c>
      <c r="C41" s="159" t="s">
        <v>15</v>
      </c>
      <c r="D41" s="637"/>
      <c r="E41" s="637"/>
      <c r="F41" s="637"/>
      <c r="G41" s="376">
        <f t="shared" si="3"/>
        <v>0</v>
      </c>
      <c r="H41" s="637"/>
      <c r="I41" s="376">
        <f t="shared" si="4"/>
        <v>0</v>
      </c>
      <c r="J41" s="383">
        <f t="shared" si="5"/>
        <v>0</v>
      </c>
      <c r="K41" s="251"/>
    </row>
    <row r="42" spans="1:11" s="40" customFormat="1" ht="12.75" customHeight="1">
      <c r="A42" s="143"/>
      <c r="B42" s="158">
        <v>641</v>
      </c>
      <c r="C42" s="159" t="s">
        <v>16</v>
      </c>
      <c r="D42" s="637"/>
      <c r="E42" s="637"/>
      <c r="F42" s="637"/>
      <c r="G42" s="376">
        <f t="shared" si="3"/>
        <v>0</v>
      </c>
      <c r="H42" s="637"/>
      <c r="I42" s="376">
        <f t="shared" si="4"/>
        <v>0</v>
      </c>
      <c r="J42" s="383">
        <f t="shared" si="5"/>
        <v>0</v>
      </c>
      <c r="K42" s="251"/>
    </row>
    <row r="43" spans="1:11" s="40" customFormat="1" ht="12.75" customHeight="1">
      <c r="A43" s="143"/>
      <c r="B43" s="158">
        <v>642</v>
      </c>
      <c r="C43" s="159" t="s">
        <v>17</v>
      </c>
      <c r="D43" s="637"/>
      <c r="E43" s="637"/>
      <c r="F43" s="637"/>
      <c r="G43" s="376">
        <f t="shared" si="3"/>
        <v>0</v>
      </c>
      <c r="H43" s="637"/>
      <c r="I43" s="376">
        <f t="shared" si="4"/>
        <v>0</v>
      </c>
      <c r="J43" s="383">
        <f t="shared" si="5"/>
        <v>0</v>
      </c>
      <c r="K43" s="251"/>
    </row>
    <row r="44" spans="1:11" s="40" customFormat="1" ht="12.75" customHeight="1">
      <c r="A44" s="143"/>
      <c r="B44" s="158">
        <v>643</v>
      </c>
      <c r="C44" s="159" t="s">
        <v>18</v>
      </c>
      <c r="D44" s="637"/>
      <c r="E44" s="637"/>
      <c r="F44" s="637"/>
      <c r="G44" s="376">
        <f t="shared" si="3"/>
        <v>0</v>
      </c>
      <c r="H44" s="637"/>
      <c r="I44" s="376">
        <f t="shared" si="4"/>
        <v>0</v>
      </c>
      <c r="J44" s="383">
        <f t="shared" si="5"/>
        <v>0</v>
      </c>
      <c r="K44" s="251"/>
    </row>
    <row r="45" spans="1:11" s="53" customFormat="1" ht="12.75" customHeight="1">
      <c r="A45" s="160"/>
      <c r="B45" s="161">
        <v>645</v>
      </c>
      <c r="C45" s="159" t="s">
        <v>19</v>
      </c>
      <c r="D45" s="635"/>
      <c r="E45" s="635"/>
      <c r="F45" s="635"/>
      <c r="G45" s="373">
        <f t="shared" si="3"/>
        <v>0</v>
      </c>
      <c r="H45" s="635"/>
      <c r="I45" s="373">
        <f t="shared" si="4"/>
        <v>0</v>
      </c>
      <c r="J45" s="381">
        <f t="shared" si="5"/>
        <v>0</v>
      </c>
      <c r="K45" s="254"/>
    </row>
    <row r="46" spans="1:11" s="53" customFormat="1" ht="12.75" customHeight="1">
      <c r="A46" s="160"/>
      <c r="B46" s="161">
        <v>646</v>
      </c>
      <c r="C46" s="159" t="s">
        <v>20</v>
      </c>
      <c r="D46" s="635"/>
      <c r="E46" s="635"/>
      <c r="F46" s="635"/>
      <c r="G46" s="373">
        <f t="shared" si="3"/>
        <v>0</v>
      </c>
      <c r="H46" s="635"/>
      <c r="I46" s="373">
        <f t="shared" si="4"/>
        <v>0</v>
      </c>
      <c r="J46" s="381">
        <f t="shared" si="5"/>
        <v>0</v>
      </c>
      <c r="K46" s="254"/>
    </row>
    <row r="47" spans="1:11" s="40" customFormat="1" ht="12.75" customHeight="1">
      <c r="A47" s="143"/>
      <c r="B47" s="158">
        <v>647</v>
      </c>
      <c r="C47" s="159" t="s">
        <v>21</v>
      </c>
      <c r="D47" s="637"/>
      <c r="E47" s="637"/>
      <c r="F47" s="637"/>
      <c r="G47" s="376">
        <f t="shared" si="3"/>
        <v>0</v>
      </c>
      <c r="H47" s="637"/>
      <c r="I47" s="376">
        <f t="shared" si="4"/>
        <v>0</v>
      </c>
      <c r="J47" s="383">
        <f t="shared" si="5"/>
        <v>0</v>
      </c>
      <c r="K47" s="251"/>
    </row>
    <row r="48" spans="1:11" s="40" customFormat="1" ht="12.75" customHeight="1">
      <c r="A48" s="143"/>
      <c r="B48" s="158">
        <v>648</v>
      </c>
      <c r="C48" s="159" t="s">
        <v>22</v>
      </c>
      <c r="D48" s="637"/>
      <c r="E48" s="637"/>
      <c r="F48" s="637"/>
      <c r="G48" s="376">
        <f t="shared" si="3"/>
        <v>0</v>
      </c>
      <c r="H48" s="637"/>
      <c r="I48" s="376">
        <f t="shared" si="4"/>
        <v>0</v>
      </c>
      <c r="J48" s="383">
        <f t="shared" si="5"/>
        <v>0</v>
      </c>
      <c r="K48" s="251"/>
    </row>
    <row r="49" spans="1:11" s="54" customFormat="1" ht="9.75" customHeight="1" thickBot="1">
      <c r="A49" s="162"/>
      <c r="B49" s="144"/>
      <c r="C49" s="163"/>
      <c r="D49" s="164"/>
      <c r="E49" s="164"/>
      <c r="F49" s="164"/>
      <c r="G49" s="164"/>
      <c r="H49" s="164"/>
      <c r="I49" s="164"/>
      <c r="J49" s="165"/>
      <c r="K49" s="251"/>
    </row>
    <row r="50" spans="1:11" s="40" customFormat="1" ht="13.5" customHeight="1" thickBot="1" thickTop="1">
      <c r="A50" s="143"/>
      <c r="B50" s="144"/>
      <c r="C50" s="366" t="s">
        <v>23</v>
      </c>
      <c r="D50" s="375">
        <f>SUM(D38:D48)</f>
        <v>0</v>
      </c>
      <c r="E50" s="375">
        <f>SUM(E38:E48)</f>
        <v>0</v>
      </c>
      <c r="F50" s="375">
        <f>SUM(F38:F48)</f>
        <v>0</v>
      </c>
      <c r="G50" s="375">
        <f>E50+F50</f>
        <v>0</v>
      </c>
      <c r="H50" s="375">
        <f>SUM(H38:H48)</f>
        <v>0</v>
      </c>
      <c r="I50" s="375">
        <f>H50-G50</f>
        <v>0</v>
      </c>
      <c r="J50" s="382">
        <f>IF(G50=0,0,I50/G50)</f>
        <v>0</v>
      </c>
      <c r="K50" s="251"/>
    </row>
    <row r="51" spans="1:11" s="54" customFormat="1" ht="13.5" thickTop="1">
      <c r="A51" s="162"/>
      <c r="B51" s="144"/>
      <c r="C51" s="145"/>
      <c r="D51" s="146"/>
      <c r="E51" s="146"/>
      <c r="F51" s="146"/>
      <c r="G51" s="164"/>
      <c r="H51" s="164"/>
      <c r="I51" s="164"/>
      <c r="J51" s="165"/>
      <c r="K51" s="246"/>
    </row>
    <row r="52" spans="1:11" s="40" customFormat="1" ht="5.25" customHeight="1" thickBot="1">
      <c r="A52" s="143"/>
      <c r="B52" s="144"/>
      <c r="C52" s="145"/>
      <c r="D52" s="146"/>
      <c r="E52" s="146"/>
      <c r="F52" s="146"/>
      <c r="G52" s="166"/>
      <c r="H52" s="166"/>
      <c r="I52" s="166"/>
      <c r="J52" s="167"/>
      <c r="K52" s="246"/>
    </row>
    <row r="53" spans="1:11" ht="12.75" customHeight="1">
      <c r="A53" s="168"/>
      <c r="B53" s="168"/>
      <c r="C53" s="455" t="s">
        <v>182</v>
      </c>
      <c r="D53" s="852" t="str">
        <f>IF('Page de garde'!$D$4="","Réalisations Exercice N-1","Réalisations Exercice "&amp;('Page de garde'!$D$4-1))</f>
        <v>Réalisations Exercice N-1</v>
      </c>
      <c r="E53" s="855" t="str">
        <f>IF('Page de garde'!$D$4="","Budget Exercice N (dépendance et soins)","Budget Exercice "&amp;'Page de garde'!$D$4&amp;" (dépendance et soins)")</f>
        <v>Budget Exercice N (dépendance et soins)</v>
      </c>
      <c r="F53" s="855"/>
      <c r="G53" s="855"/>
      <c r="H53" s="864" t="str">
        <f>IF('Page de garde'!$D$4="","Réalisé Exercice N (dépendance et soins)","Réalisé Exercice "&amp;'Page de garde'!$D$4&amp;" (dépendance et soins)")</f>
        <v>Réalisé Exercice N (dépendance et soins)</v>
      </c>
      <c r="I53" s="864"/>
      <c r="J53" s="865"/>
      <c r="K53" s="245"/>
    </row>
    <row r="54" spans="1:11" ht="12.75">
      <c r="A54" s="168"/>
      <c r="B54" s="168"/>
      <c r="C54" s="169"/>
      <c r="D54" s="853"/>
      <c r="E54" s="848" t="s">
        <v>117</v>
      </c>
      <c r="F54" s="848" t="s">
        <v>118</v>
      </c>
      <c r="G54" s="848" t="s">
        <v>119</v>
      </c>
      <c r="H54" s="848" t="s">
        <v>120</v>
      </c>
      <c r="I54" s="848" t="s">
        <v>121</v>
      </c>
      <c r="J54" s="846" t="s">
        <v>122</v>
      </c>
      <c r="K54" s="245"/>
    </row>
    <row r="55" spans="1:11" ht="39.75" customHeight="1" thickBot="1">
      <c r="A55" s="168"/>
      <c r="B55" s="168"/>
      <c r="C55" s="169"/>
      <c r="D55" s="854"/>
      <c r="E55" s="849"/>
      <c r="F55" s="849"/>
      <c r="G55" s="849"/>
      <c r="H55" s="849"/>
      <c r="I55" s="849"/>
      <c r="J55" s="847"/>
      <c r="K55" s="245"/>
    </row>
    <row r="56" spans="1:11" ht="12.75">
      <c r="A56" s="168"/>
      <c r="B56" s="168"/>
      <c r="C56" s="169"/>
      <c r="D56" s="123"/>
      <c r="E56" s="124" t="s">
        <v>123</v>
      </c>
      <c r="F56" s="123" t="s">
        <v>124</v>
      </c>
      <c r="G56" s="125" t="s">
        <v>125</v>
      </c>
      <c r="H56" s="125" t="s">
        <v>126</v>
      </c>
      <c r="I56" s="125" t="s">
        <v>127</v>
      </c>
      <c r="J56" s="126" t="s">
        <v>128</v>
      </c>
      <c r="K56" s="245"/>
    </row>
    <row r="57" spans="1:11" s="42" customFormat="1" ht="12.75" customHeight="1">
      <c r="A57" s="127"/>
      <c r="B57" s="128">
        <v>612</v>
      </c>
      <c r="C57" s="129" t="s">
        <v>24</v>
      </c>
      <c r="D57" s="635"/>
      <c r="E57" s="635"/>
      <c r="F57" s="635"/>
      <c r="G57" s="373">
        <f aca="true" t="shared" si="6" ref="G57:G67">E57+F57</f>
        <v>0</v>
      </c>
      <c r="H57" s="635"/>
      <c r="I57" s="373">
        <f aca="true" t="shared" si="7" ref="I57:I67">H57-G57</f>
        <v>0</v>
      </c>
      <c r="J57" s="381">
        <f aca="true" t="shared" si="8" ref="J57:J67">IF(G57=0,0,I57/G57)</f>
        <v>0</v>
      </c>
      <c r="K57" s="248"/>
    </row>
    <row r="58" spans="1:11" s="42" customFormat="1" ht="12.75" customHeight="1">
      <c r="A58" s="127"/>
      <c r="B58" s="128">
        <v>613</v>
      </c>
      <c r="C58" s="129" t="s">
        <v>78</v>
      </c>
      <c r="D58" s="635"/>
      <c r="E58" s="635"/>
      <c r="F58" s="635"/>
      <c r="G58" s="373">
        <f t="shared" si="6"/>
        <v>0</v>
      </c>
      <c r="H58" s="635"/>
      <c r="I58" s="373">
        <f t="shared" si="7"/>
        <v>0</v>
      </c>
      <c r="J58" s="381">
        <f t="shared" si="8"/>
        <v>0</v>
      </c>
      <c r="K58" s="248"/>
    </row>
    <row r="59" spans="1:11" s="42" customFormat="1" ht="12.75" customHeight="1">
      <c r="A59" s="127"/>
      <c r="B59" s="128">
        <v>614</v>
      </c>
      <c r="C59" s="129" t="s">
        <v>25</v>
      </c>
      <c r="D59" s="635"/>
      <c r="E59" s="635"/>
      <c r="F59" s="635"/>
      <c r="G59" s="373">
        <f t="shared" si="6"/>
        <v>0</v>
      </c>
      <c r="H59" s="635"/>
      <c r="I59" s="373">
        <f t="shared" si="7"/>
        <v>0</v>
      </c>
      <c r="J59" s="381">
        <f t="shared" si="8"/>
        <v>0</v>
      </c>
      <c r="K59" s="248"/>
    </row>
    <row r="60" spans="1:11" s="42" customFormat="1" ht="12.75" customHeight="1">
      <c r="A60" s="127"/>
      <c r="B60" s="128">
        <v>615</v>
      </c>
      <c r="C60" s="129" t="s">
        <v>79</v>
      </c>
      <c r="D60" s="635"/>
      <c r="E60" s="635"/>
      <c r="F60" s="635"/>
      <c r="G60" s="373">
        <f t="shared" si="6"/>
        <v>0</v>
      </c>
      <c r="H60" s="635"/>
      <c r="I60" s="373">
        <f t="shared" si="7"/>
        <v>0</v>
      </c>
      <c r="J60" s="381">
        <f t="shared" si="8"/>
        <v>0</v>
      </c>
      <c r="K60" s="248"/>
    </row>
    <row r="61" spans="1:11" s="42" customFormat="1" ht="12.75" customHeight="1">
      <c r="A61" s="127"/>
      <c r="B61" s="128">
        <v>616</v>
      </c>
      <c r="C61" s="129" t="s">
        <v>26</v>
      </c>
      <c r="D61" s="635"/>
      <c r="E61" s="635"/>
      <c r="F61" s="635"/>
      <c r="G61" s="373">
        <f t="shared" si="6"/>
        <v>0</v>
      </c>
      <c r="H61" s="635"/>
      <c r="I61" s="373">
        <f t="shared" si="7"/>
        <v>0</v>
      </c>
      <c r="J61" s="381">
        <f t="shared" si="8"/>
        <v>0</v>
      </c>
      <c r="K61" s="248"/>
    </row>
    <row r="62" spans="1:11" s="42" customFormat="1" ht="12.75" customHeight="1">
      <c r="A62" s="127"/>
      <c r="B62" s="128">
        <v>617</v>
      </c>
      <c r="C62" s="129" t="s">
        <v>27</v>
      </c>
      <c r="D62" s="635"/>
      <c r="E62" s="635"/>
      <c r="F62" s="635"/>
      <c r="G62" s="373">
        <f t="shared" si="6"/>
        <v>0</v>
      </c>
      <c r="H62" s="635"/>
      <c r="I62" s="373">
        <f t="shared" si="7"/>
        <v>0</v>
      </c>
      <c r="J62" s="381">
        <f t="shared" si="8"/>
        <v>0</v>
      </c>
      <c r="K62" s="248"/>
    </row>
    <row r="63" spans="1:11" s="42" customFormat="1" ht="12.75" customHeight="1">
      <c r="A63" s="127"/>
      <c r="B63" s="170">
        <v>618</v>
      </c>
      <c r="C63" s="129" t="s">
        <v>28</v>
      </c>
      <c r="D63" s="635"/>
      <c r="E63" s="635"/>
      <c r="F63" s="635"/>
      <c r="G63" s="373">
        <f t="shared" si="6"/>
        <v>0</v>
      </c>
      <c r="H63" s="635"/>
      <c r="I63" s="373">
        <f t="shared" si="7"/>
        <v>0</v>
      </c>
      <c r="J63" s="381">
        <f t="shared" si="8"/>
        <v>0</v>
      </c>
      <c r="K63" s="248"/>
    </row>
    <row r="64" spans="1:11" s="50" customFormat="1" ht="12.75" customHeight="1">
      <c r="A64" s="140"/>
      <c r="B64" s="141">
        <v>623</v>
      </c>
      <c r="C64" s="142" t="s">
        <v>29</v>
      </c>
      <c r="D64" s="635"/>
      <c r="E64" s="635"/>
      <c r="F64" s="635"/>
      <c r="G64" s="373">
        <f t="shared" si="6"/>
        <v>0</v>
      </c>
      <c r="H64" s="635"/>
      <c r="I64" s="373">
        <f t="shared" si="7"/>
        <v>0</v>
      </c>
      <c r="J64" s="381">
        <f t="shared" si="8"/>
        <v>0</v>
      </c>
      <c r="K64" s="250"/>
    </row>
    <row r="65" spans="1:11" s="50" customFormat="1" ht="12.75" customHeight="1">
      <c r="A65" s="140"/>
      <c r="B65" s="141">
        <v>627</v>
      </c>
      <c r="C65" s="142" t="s">
        <v>30</v>
      </c>
      <c r="D65" s="635"/>
      <c r="E65" s="635"/>
      <c r="F65" s="635"/>
      <c r="G65" s="373">
        <f t="shared" si="6"/>
        <v>0</v>
      </c>
      <c r="H65" s="635"/>
      <c r="I65" s="373">
        <f t="shared" si="7"/>
        <v>0</v>
      </c>
      <c r="J65" s="381">
        <f t="shared" si="8"/>
        <v>0</v>
      </c>
      <c r="K65" s="250"/>
    </row>
    <row r="66" spans="1:11" s="42" customFormat="1" ht="12.75" customHeight="1">
      <c r="A66" s="127"/>
      <c r="B66" s="171">
        <v>635</v>
      </c>
      <c r="C66" s="172" t="s">
        <v>331</v>
      </c>
      <c r="D66" s="635"/>
      <c r="E66" s="635"/>
      <c r="F66" s="635"/>
      <c r="G66" s="373">
        <f t="shared" si="6"/>
        <v>0</v>
      </c>
      <c r="H66" s="635"/>
      <c r="I66" s="373">
        <f t="shared" si="7"/>
        <v>0</v>
      </c>
      <c r="J66" s="381">
        <f t="shared" si="8"/>
        <v>0</v>
      </c>
      <c r="K66" s="248"/>
    </row>
    <row r="67" spans="1:11" s="42" customFormat="1" ht="12.75" customHeight="1">
      <c r="A67" s="127"/>
      <c r="B67" s="173">
        <v>637</v>
      </c>
      <c r="C67" s="172" t="s">
        <v>332</v>
      </c>
      <c r="D67" s="635"/>
      <c r="E67" s="635"/>
      <c r="F67" s="635"/>
      <c r="G67" s="373">
        <f t="shared" si="6"/>
        <v>0</v>
      </c>
      <c r="H67" s="635"/>
      <c r="I67" s="373">
        <f t="shared" si="7"/>
        <v>0</v>
      </c>
      <c r="J67" s="381">
        <f t="shared" si="8"/>
        <v>0</v>
      </c>
      <c r="K67" s="248"/>
    </row>
    <row r="68" spans="1:11" s="42" customFormat="1" ht="5.25" customHeight="1">
      <c r="A68" s="127"/>
      <c r="B68" s="173"/>
      <c r="C68" s="174"/>
      <c r="D68" s="131"/>
      <c r="E68" s="131"/>
      <c r="F68" s="131"/>
      <c r="G68" s="131"/>
      <c r="H68" s="131"/>
      <c r="I68" s="131"/>
      <c r="J68" s="132"/>
      <c r="K68" s="255"/>
    </row>
    <row r="69" spans="1:11" s="42" customFormat="1" ht="12.75">
      <c r="A69" s="127"/>
      <c r="B69" s="175" t="s">
        <v>31</v>
      </c>
      <c r="C69" s="174"/>
      <c r="D69" s="151"/>
      <c r="E69" s="151"/>
      <c r="F69" s="151"/>
      <c r="G69" s="151"/>
      <c r="H69" s="151"/>
      <c r="I69" s="151"/>
      <c r="J69" s="152"/>
      <c r="K69" s="255"/>
    </row>
    <row r="70" spans="1:11" s="42" customFormat="1" ht="25.5" customHeight="1">
      <c r="A70" s="127"/>
      <c r="B70" s="176">
        <v>651</v>
      </c>
      <c r="C70" s="142" t="s">
        <v>32</v>
      </c>
      <c r="D70" s="635"/>
      <c r="E70" s="635"/>
      <c r="F70" s="635"/>
      <c r="G70" s="373">
        <f aca="true" t="shared" si="9" ref="G70:G75">E70+F70</f>
        <v>0</v>
      </c>
      <c r="H70" s="635"/>
      <c r="I70" s="373">
        <f aca="true" t="shared" si="10" ref="I70:I75">H70-G70</f>
        <v>0</v>
      </c>
      <c r="J70" s="381">
        <f aca="true" t="shared" si="11" ref="J70:J75">IF(G70=0,0,I70/G70)</f>
        <v>0</v>
      </c>
      <c r="K70" s="248"/>
    </row>
    <row r="71" spans="1:11" s="42" customFormat="1" ht="12" customHeight="1">
      <c r="A71" s="127"/>
      <c r="B71" s="176">
        <v>653</v>
      </c>
      <c r="C71" s="142" t="s">
        <v>161</v>
      </c>
      <c r="D71" s="635"/>
      <c r="E71" s="635"/>
      <c r="F71" s="635"/>
      <c r="G71" s="373">
        <f>E71+F71</f>
        <v>0</v>
      </c>
      <c r="H71" s="635"/>
      <c r="I71" s="373">
        <f>H71-G71</f>
        <v>0</v>
      </c>
      <c r="J71" s="381">
        <f>IF(G71=0,0,I71/G71)</f>
        <v>0</v>
      </c>
      <c r="K71" s="248"/>
    </row>
    <row r="72" spans="1:11" s="42" customFormat="1" ht="12.75">
      <c r="A72" s="127"/>
      <c r="B72" s="177">
        <v>654</v>
      </c>
      <c r="C72" s="142" t="s">
        <v>33</v>
      </c>
      <c r="D72" s="635"/>
      <c r="E72" s="635"/>
      <c r="F72" s="635"/>
      <c r="G72" s="373">
        <f t="shared" si="9"/>
        <v>0</v>
      </c>
      <c r="H72" s="635"/>
      <c r="I72" s="373">
        <f t="shared" si="10"/>
        <v>0</v>
      </c>
      <c r="J72" s="381">
        <f t="shared" si="11"/>
        <v>0</v>
      </c>
      <c r="K72" s="248"/>
    </row>
    <row r="73" spans="1:11" s="42" customFormat="1" ht="11.25" customHeight="1">
      <c r="A73" s="127"/>
      <c r="B73" s="177">
        <v>655</v>
      </c>
      <c r="C73" s="142" t="s">
        <v>34</v>
      </c>
      <c r="D73" s="635"/>
      <c r="E73" s="635"/>
      <c r="F73" s="635"/>
      <c r="G73" s="373">
        <f t="shared" si="9"/>
        <v>0</v>
      </c>
      <c r="H73" s="635"/>
      <c r="I73" s="373">
        <f t="shared" si="10"/>
        <v>0</v>
      </c>
      <c r="J73" s="381">
        <f t="shared" si="11"/>
        <v>0</v>
      </c>
      <c r="K73" s="248"/>
    </row>
    <row r="74" spans="1:11" s="42" customFormat="1" ht="12.75">
      <c r="A74" s="127"/>
      <c r="B74" s="177">
        <v>657</v>
      </c>
      <c r="C74" s="142" t="s">
        <v>35</v>
      </c>
      <c r="D74" s="635"/>
      <c r="E74" s="635"/>
      <c r="F74" s="635"/>
      <c r="G74" s="373">
        <f t="shared" si="9"/>
        <v>0</v>
      </c>
      <c r="H74" s="635"/>
      <c r="I74" s="373">
        <f t="shared" si="10"/>
        <v>0</v>
      </c>
      <c r="J74" s="381">
        <f t="shared" si="11"/>
        <v>0</v>
      </c>
      <c r="K74" s="248"/>
    </row>
    <row r="75" spans="1:11" s="42" customFormat="1" ht="12.75">
      <c r="A75" s="127"/>
      <c r="B75" s="177">
        <v>658</v>
      </c>
      <c r="C75" s="142" t="s">
        <v>36</v>
      </c>
      <c r="D75" s="635"/>
      <c r="E75" s="635"/>
      <c r="F75" s="635"/>
      <c r="G75" s="373">
        <f t="shared" si="9"/>
        <v>0</v>
      </c>
      <c r="H75" s="635"/>
      <c r="I75" s="373">
        <f t="shared" si="10"/>
        <v>0</v>
      </c>
      <c r="J75" s="381">
        <f t="shared" si="11"/>
        <v>0</v>
      </c>
      <c r="K75" s="248"/>
    </row>
    <row r="76" spans="1:11" s="42" customFormat="1" ht="5.25" customHeight="1">
      <c r="A76" s="127"/>
      <c r="B76" s="177"/>
      <c r="C76" s="136"/>
      <c r="D76" s="131"/>
      <c r="E76" s="131"/>
      <c r="F76" s="131"/>
      <c r="G76" s="131"/>
      <c r="H76" s="131"/>
      <c r="I76" s="131"/>
      <c r="J76" s="132"/>
      <c r="K76" s="248"/>
    </row>
    <row r="77" spans="1:11" s="56" customFormat="1" ht="12.75">
      <c r="A77" s="178"/>
      <c r="B77" s="179" t="s">
        <v>37</v>
      </c>
      <c r="C77" s="180"/>
      <c r="D77" s="138"/>
      <c r="E77" s="138"/>
      <c r="F77" s="138"/>
      <c r="G77" s="138"/>
      <c r="H77" s="138"/>
      <c r="I77" s="138"/>
      <c r="J77" s="139"/>
      <c r="K77" s="256"/>
    </row>
    <row r="78" spans="1:11" s="57" customFormat="1" ht="12.75">
      <c r="A78" s="181"/>
      <c r="B78" s="182">
        <v>66</v>
      </c>
      <c r="C78" s="183" t="s">
        <v>38</v>
      </c>
      <c r="D78" s="635"/>
      <c r="E78" s="635"/>
      <c r="F78" s="635"/>
      <c r="G78" s="373">
        <f>E78+F78</f>
        <v>0</v>
      </c>
      <c r="H78" s="635"/>
      <c r="I78" s="373">
        <f>H78-G78</f>
        <v>0</v>
      </c>
      <c r="J78" s="381">
        <f>IF(G78=0,0,I78/G78)</f>
        <v>0</v>
      </c>
      <c r="K78" s="256"/>
    </row>
    <row r="79" spans="1:11" s="57" customFormat="1" ht="5.25" customHeight="1">
      <c r="A79" s="181"/>
      <c r="B79" s="184"/>
      <c r="C79" s="178"/>
      <c r="D79" s="131"/>
      <c r="E79" s="131"/>
      <c r="F79" s="131"/>
      <c r="G79" s="131"/>
      <c r="H79" s="131"/>
      <c r="I79" s="131"/>
      <c r="J79" s="132"/>
      <c r="K79" s="256"/>
    </row>
    <row r="80" spans="1:11" s="56" customFormat="1" ht="12.75">
      <c r="A80" s="178"/>
      <c r="B80" s="179" t="s">
        <v>39</v>
      </c>
      <c r="C80" s="180"/>
      <c r="D80" s="131"/>
      <c r="E80" s="131"/>
      <c r="F80" s="131"/>
      <c r="G80" s="131"/>
      <c r="H80" s="131"/>
      <c r="I80" s="131"/>
      <c r="J80" s="132"/>
      <c r="K80" s="256"/>
    </row>
    <row r="81" spans="1:11" s="57" customFormat="1" ht="12.75">
      <c r="A81" s="181"/>
      <c r="B81" s="182">
        <v>671</v>
      </c>
      <c r="C81" s="183" t="s">
        <v>40</v>
      </c>
      <c r="D81" s="635"/>
      <c r="E81" s="635"/>
      <c r="F81" s="635"/>
      <c r="G81" s="373">
        <f>E81+F81</f>
        <v>0</v>
      </c>
      <c r="H81" s="635"/>
      <c r="I81" s="373">
        <f>H81-G81</f>
        <v>0</v>
      </c>
      <c r="J81" s="381">
        <f>IF(G81=0,0,I81/G81)</f>
        <v>0</v>
      </c>
      <c r="K81" s="256"/>
    </row>
    <row r="82" spans="1:11" s="57" customFormat="1" ht="12.75">
      <c r="A82" s="181"/>
      <c r="B82" s="182">
        <v>675</v>
      </c>
      <c r="C82" s="183" t="s">
        <v>41</v>
      </c>
      <c r="D82" s="635"/>
      <c r="E82" s="635"/>
      <c r="F82" s="635"/>
      <c r="G82" s="373">
        <f>E82+F82</f>
        <v>0</v>
      </c>
      <c r="H82" s="635"/>
      <c r="I82" s="373">
        <f>H82-G82</f>
        <v>0</v>
      </c>
      <c r="J82" s="381">
        <f>IF(G82=0,0,I82/G82)</f>
        <v>0</v>
      </c>
      <c r="K82" s="256"/>
    </row>
    <row r="83" spans="1:11" s="57" customFormat="1" ht="12.75">
      <c r="A83" s="181"/>
      <c r="B83" s="182">
        <v>678</v>
      </c>
      <c r="C83" s="183" t="s">
        <v>42</v>
      </c>
      <c r="D83" s="635"/>
      <c r="E83" s="635"/>
      <c r="F83" s="635"/>
      <c r="G83" s="373">
        <f>E83+F83</f>
        <v>0</v>
      </c>
      <c r="H83" s="635"/>
      <c r="I83" s="373">
        <f>H83-G83</f>
        <v>0</v>
      </c>
      <c r="J83" s="381">
        <f>IF(G83=0,0,I83/G83)</f>
        <v>0</v>
      </c>
      <c r="K83" s="256"/>
    </row>
    <row r="84" spans="1:11" s="57" customFormat="1" ht="5.25" customHeight="1">
      <c r="A84" s="181"/>
      <c r="B84" s="184"/>
      <c r="C84" s="185"/>
      <c r="D84" s="131"/>
      <c r="E84" s="131"/>
      <c r="F84" s="131"/>
      <c r="G84" s="131"/>
      <c r="H84" s="131"/>
      <c r="I84" s="131"/>
      <c r="J84" s="132"/>
      <c r="K84" s="256"/>
    </row>
    <row r="85" spans="1:11" s="58" customFormat="1" ht="12.75">
      <c r="A85" s="186"/>
      <c r="B85" s="187" t="s">
        <v>43</v>
      </c>
      <c r="C85" s="188"/>
      <c r="D85" s="189"/>
      <c r="E85" s="189"/>
      <c r="F85" s="189"/>
      <c r="G85" s="189"/>
      <c r="H85" s="189"/>
      <c r="I85" s="189"/>
      <c r="J85" s="190"/>
      <c r="K85" s="257"/>
    </row>
    <row r="86" spans="1:11" s="57" customFormat="1" ht="12.75">
      <c r="A86" s="181"/>
      <c r="B86" s="182">
        <v>6811</v>
      </c>
      <c r="C86" s="183" t="s">
        <v>44</v>
      </c>
      <c r="D86" s="636"/>
      <c r="E86" s="636"/>
      <c r="F86" s="636"/>
      <c r="G86" s="377">
        <f aca="true" t="shared" si="12" ref="G86:G93">E86+F86</f>
        <v>0</v>
      </c>
      <c r="H86" s="636"/>
      <c r="I86" s="377">
        <f aca="true" t="shared" si="13" ref="I86:I94">H86-G86</f>
        <v>0</v>
      </c>
      <c r="J86" s="384">
        <f aca="true" t="shared" si="14" ref="J86:J94">IF(G86=0,0,I86/G86)</f>
        <v>0</v>
      </c>
      <c r="K86" s="256"/>
    </row>
    <row r="87" spans="1:11" s="57" customFormat="1" ht="12.75" customHeight="1">
      <c r="A87" s="181"/>
      <c r="B87" s="182">
        <v>6812</v>
      </c>
      <c r="C87" s="183" t="s">
        <v>45</v>
      </c>
      <c r="D87" s="636"/>
      <c r="E87" s="636"/>
      <c r="F87" s="636"/>
      <c r="G87" s="377">
        <f t="shared" si="12"/>
        <v>0</v>
      </c>
      <c r="H87" s="636"/>
      <c r="I87" s="377">
        <f t="shared" si="13"/>
        <v>0</v>
      </c>
      <c r="J87" s="384">
        <f t="shared" si="14"/>
        <v>0</v>
      </c>
      <c r="K87" s="256"/>
    </row>
    <row r="88" spans="1:11" s="57" customFormat="1" ht="12.75" customHeight="1">
      <c r="A88" s="181"/>
      <c r="B88" s="182">
        <v>6815</v>
      </c>
      <c r="C88" s="183" t="s">
        <v>164</v>
      </c>
      <c r="D88" s="636"/>
      <c r="E88" s="636"/>
      <c r="F88" s="636"/>
      <c r="G88" s="377">
        <f t="shared" si="12"/>
        <v>0</v>
      </c>
      <c r="H88" s="636"/>
      <c r="I88" s="377">
        <f t="shared" si="13"/>
        <v>0</v>
      </c>
      <c r="J88" s="384">
        <f t="shared" si="14"/>
        <v>0</v>
      </c>
      <c r="K88" s="256"/>
    </row>
    <row r="89" spans="1:11" s="56" customFormat="1" ht="12.75" customHeight="1">
      <c r="A89" s="178"/>
      <c r="B89" s="191">
        <v>6816</v>
      </c>
      <c r="C89" s="183" t="s">
        <v>46</v>
      </c>
      <c r="D89" s="636"/>
      <c r="E89" s="636"/>
      <c r="F89" s="636"/>
      <c r="G89" s="377">
        <f t="shared" si="12"/>
        <v>0</v>
      </c>
      <c r="H89" s="636"/>
      <c r="I89" s="377">
        <f t="shared" si="13"/>
        <v>0</v>
      </c>
      <c r="J89" s="384">
        <f t="shared" si="14"/>
        <v>0</v>
      </c>
      <c r="K89" s="256"/>
    </row>
    <row r="90" spans="1:11" s="56" customFormat="1" ht="12.75" customHeight="1">
      <c r="A90" s="178"/>
      <c r="B90" s="191">
        <v>6817</v>
      </c>
      <c r="C90" s="183" t="s">
        <v>47</v>
      </c>
      <c r="D90" s="636"/>
      <c r="E90" s="636"/>
      <c r="F90" s="636"/>
      <c r="G90" s="377">
        <f t="shared" si="12"/>
        <v>0</v>
      </c>
      <c r="H90" s="636"/>
      <c r="I90" s="377">
        <f t="shared" si="13"/>
        <v>0</v>
      </c>
      <c r="J90" s="384">
        <f t="shared" si="14"/>
        <v>0</v>
      </c>
      <c r="K90" s="256"/>
    </row>
    <row r="91" spans="1:11" s="57" customFormat="1" ht="12.75" customHeight="1">
      <c r="A91" s="181"/>
      <c r="B91" s="182">
        <v>686</v>
      </c>
      <c r="C91" s="183" t="s">
        <v>333</v>
      </c>
      <c r="D91" s="636"/>
      <c r="E91" s="636"/>
      <c r="F91" s="636"/>
      <c r="G91" s="377">
        <f t="shared" si="12"/>
        <v>0</v>
      </c>
      <c r="H91" s="636"/>
      <c r="I91" s="377">
        <f t="shared" si="13"/>
        <v>0</v>
      </c>
      <c r="J91" s="384">
        <f t="shared" si="14"/>
        <v>0</v>
      </c>
      <c r="K91" s="256"/>
    </row>
    <row r="92" spans="1:11" s="57" customFormat="1" ht="25.5" customHeight="1">
      <c r="A92" s="181"/>
      <c r="B92" s="182">
        <v>687</v>
      </c>
      <c r="C92" s="183" t="s">
        <v>48</v>
      </c>
      <c r="D92" s="636"/>
      <c r="E92" s="636"/>
      <c r="F92" s="636"/>
      <c r="G92" s="377">
        <f t="shared" si="12"/>
        <v>0</v>
      </c>
      <c r="H92" s="636"/>
      <c r="I92" s="377">
        <f t="shared" si="13"/>
        <v>0</v>
      </c>
      <c r="J92" s="384">
        <f t="shared" si="14"/>
        <v>0</v>
      </c>
      <c r="K92" s="256"/>
    </row>
    <row r="93" spans="1:11" s="57" customFormat="1" ht="12.75" customHeight="1">
      <c r="A93" s="181"/>
      <c r="B93" s="182">
        <v>689</v>
      </c>
      <c r="C93" s="192" t="s">
        <v>351</v>
      </c>
      <c r="D93" s="636"/>
      <c r="E93" s="636"/>
      <c r="F93" s="636"/>
      <c r="G93" s="377">
        <f t="shared" si="12"/>
        <v>0</v>
      </c>
      <c r="H93" s="636"/>
      <c r="I93" s="377">
        <f t="shared" si="13"/>
        <v>0</v>
      </c>
      <c r="J93" s="384">
        <f t="shared" si="14"/>
        <v>0</v>
      </c>
      <c r="K93" s="256"/>
    </row>
    <row r="94" spans="1:11" s="57" customFormat="1" ht="25.5" customHeight="1">
      <c r="A94" s="181"/>
      <c r="B94" s="182">
        <v>68921</v>
      </c>
      <c r="C94" s="192" t="s">
        <v>352</v>
      </c>
      <c r="D94" s="681"/>
      <c r="E94" s="681"/>
      <c r="F94" s="681"/>
      <c r="G94" s="682">
        <f>E94+F94</f>
        <v>0</v>
      </c>
      <c r="H94" s="681"/>
      <c r="I94" s="682">
        <f t="shared" si="13"/>
        <v>0</v>
      </c>
      <c r="J94" s="683">
        <f t="shared" si="14"/>
        <v>0</v>
      </c>
      <c r="K94" s="256"/>
    </row>
    <row r="95" spans="1:11" s="57" customFormat="1" ht="25.5">
      <c r="A95" s="181"/>
      <c r="B95" s="182">
        <v>68922</v>
      </c>
      <c r="C95" s="192" t="s">
        <v>353</v>
      </c>
      <c r="D95" s="681"/>
      <c r="E95" s="681"/>
      <c r="F95" s="681"/>
      <c r="G95" s="682">
        <f>E95+F95</f>
        <v>0</v>
      </c>
      <c r="H95" s="681"/>
      <c r="I95" s="682">
        <f>H95-G95</f>
        <v>0</v>
      </c>
      <c r="J95" s="683">
        <f>IF(G95=0,0,I95/G95)</f>
        <v>0</v>
      </c>
      <c r="K95" s="256"/>
    </row>
    <row r="96" spans="1:11" s="57" customFormat="1" ht="13.5" customHeight="1" thickBot="1">
      <c r="A96" s="181"/>
      <c r="B96" s="184"/>
      <c r="C96" s="185"/>
      <c r="D96" s="131"/>
      <c r="E96" s="131"/>
      <c r="F96" s="131"/>
      <c r="G96" s="131"/>
      <c r="H96" s="131"/>
      <c r="I96" s="131"/>
      <c r="J96" s="132"/>
      <c r="K96" s="256"/>
    </row>
    <row r="97" spans="1:11" s="57" customFormat="1" ht="14.25" customHeight="1" thickBot="1" thickTop="1">
      <c r="A97" s="181"/>
      <c r="B97" s="193"/>
      <c r="C97" s="194" t="s">
        <v>49</v>
      </c>
      <c r="D97" s="375">
        <f>SUM(D57:D67)+SUM(D70:D75)+D78+SUM(D81:D83)+SUM(D86:D95)</f>
        <v>0</v>
      </c>
      <c r="E97" s="375">
        <f>SUM(E57:E67)+SUM(E70:E75)+E78+SUM(E81:E83)+SUM(E86:E95)</f>
        <v>0</v>
      </c>
      <c r="F97" s="375">
        <f>SUM(F57:F67)+SUM(F70:F75)+F78+SUM(F81:F83)+SUM(F86:F95)</f>
        <v>0</v>
      </c>
      <c r="G97" s="375">
        <f>E97+F97</f>
        <v>0</v>
      </c>
      <c r="H97" s="375">
        <f>SUM(H57:H67)+SUM(H70:H75)+H78+SUM(H81:H83)+SUM(H86:H95)</f>
        <v>0</v>
      </c>
      <c r="I97" s="375">
        <f>H97-G97</f>
        <v>0</v>
      </c>
      <c r="J97" s="382">
        <f>IF(G97=0,0,I97/G97)</f>
        <v>0</v>
      </c>
      <c r="K97" s="256"/>
    </row>
    <row r="98" spans="1:11" s="59" customFormat="1" ht="5.25" customHeight="1" thickTop="1">
      <c r="A98" s="195"/>
      <c r="B98" s="196"/>
      <c r="C98" s="195"/>
      <c r="D98" s="197"/>
      <c r="E98" s="197"/>
      <c r="F98" s="197"/>
      <c r="G98" s="197"/>
      <c r="H98" s="197"/>
      <c r="I98" s="197"/>
      <c r="J98" s="198"/>
      <c r="K98" s="257"/>
    </row>
    <row r="99" spans="1:11" s="60" customFormat="1" ht="5.25" customHeight="1" thickBot="1">
      <c r="A99" s="199"/>
      <c r="B99" s="200"/>
      <c r="C99" s="199"/>
      <c r="D99" s="201"/>
      <c r="E99" s="202"/>
      <c r="F99" s="202"/>
      <c r="G99" s="202"/>
      <c r="H99" s="202"/>
      <c r="I99" s="202"/>
      <c r="J99" s="203"/>
      <c r="K99" s="258"/>
    </row>
    <row r="100" spans="1:11" s="57" customFormat="1" ht="14.25" customHeight="1" thickBot="1" thickTop="1">
      <c r="A100" s="181"/>
      <c r="B100" s="184"/>
      <c r="C100" s="367" t="s">
        <v>97</v>
      </c>
      <c r="D100" s="375">
        <f>D32+D50+D97</f>
        <v>0</v>
      </c>
      <c r="E100" s="375">
        <f>E32+E50+E97</f>
        <v>0</v>
      </c>
      <c r="F100" s="375">
        <f>F32+F50+F97</f>
        <v>0</v>
      </c>
      <c r="G100" s="375">
        <f>E100+F100</f>
        <v>0</v>
      </c>
      <c r="H100" s="375">
        <f>H32+H50+H97</f>
        <v>0</v>
      </c>
      <c r="I100" s="375">
        <f>H100-G100</f>
        <v>0</v>
      </c>
      <c r="J100" s="385">
        <f>IF(G100=0,0,I100/G100)</f>
        <v>0</v>
      </c>
      <c r="K100" s="256"/>
    </row>
    <row r="101" spans="1:11" ht="5.25" customHeight="1" thickBot="1" thickTop="1">
      <c r="A101" s="168"/>
      <c r="B101" s="204"/>
      <c r="C101" s="169"/>
      <c r="D101" s="205"/>
      <c r="E101" s="205"/>
      <c r="F101" s="205"/>
      <c r="G101" s="205"/>
      <c r="H101" s="205"/>
      <c r="I101" s="205"/>
      <c r="J101" s="206"/>
      <c r="K101" s="259"/>
    </row>
    <row r="102" spans="1:11" ht="14.25" customHeight="1" thickBot="1" thickTop="1">
      <c r="A102" s="168"/>
      <c r="B102" s="204"/>
      <c r="C102" s="368" t="s">
        <v>131</v>
      </c>
      <c r="D102" s="374">
        <f>IF(D100-D173&gt;0,0,D173-D100)</f>
        <v>0</v>
      </c>
      <c r="E102" s="375">
        <f>IF(E100-E173&gt;0,0,E173-E100)</f>
        <v>0</v>
      </c>
      <c r="F102" s="375">
        <f>IF(F100-F173&gt;0,0,F173-F100)</f>
        <v>0</v>
      </c>
      <c r="G102" s="375">
        <f>IF((G100-G173)&gt;0,0,G173-G100)</f>
        <v>0</v>
      </c>
      <c r="H102" s="375">
        <f>IF(H100-H173&gt;0,0,H173-H100)</f>
        <v>0</v>
      </c>
      <c r="I102" s="375">
        <f>H102-G102</f>
        <v>0</v>
      </c>
      <c r="J102" s="385">
        <f>IF(G102=0,0,I102/G102)</f>
        <v>0</v>
      </c>
      <c r="K102" s="259"/>
    </row>
    <row r="103" spans="1:11" ht="5.25" customHeight="1" thickBot="1" thickTop="1">
      <c r="A103" s="168"/>
      <c r="B103" s="204"/>
      <c r="C103" s="169"/>
      <c r="D103" s="205"/>
      <c r="E103" s="205"/>
      <c r="F103" s="205"/>
      <c r="G103" s="205"/>
      <c r="H103" s="205"/>
      <c r="I103" s="205"/>
      <c r="J103" s="206"/>
      <c r="K103" s="259"/>
    </row>
    <row r="104" spans="1:11" ht="25.5" customHeight="1" thickBot="1" thickTop="1">
      <c r="A104" s="168"/>
      <c r="B104" s="204"/>
      <c r="C104" s="368" t="s">
        <v>130</v>
      </c>
      <c r="D104" s="374">
        <f>D100+D102</f>
        <v>0</v>
      </c>
      <c r="E104" s="375">
        <f>E100+E102</f>
        <v>0</v>
      </c>
      <c r="F104" s="375">
        <f>F100+F102</f>
        <v>0</v>
      </c>
      <c r="G104" s="375">
        <f>G100+G102</f>
        <v>0</v>
      </c>
      <c r="H104" s="375">
        <f>H100+H102</f>
        <v>0</v>
      </c>
      <c r="I104" s="375">
        <f>H104-G104</f>
        <v>0</v>
      </c>
      <c r="J104" s="385">
        <f>IF(G104=0,0,I104/G104)</f>
        <v>0</v>
      </c>
      <c r="K104" s="259"/>
    </row>
    <row r="105" spans="1:11" ht="11.25" customHeight="1" thickTop="1">
      <c r="A105" s="168"/>
      <c r="B105" s="207"/>
      <c r="C105" s="208"/>
      <c r="D105" s="205"/>
      <c r="E105" s="205"/>
      <c r="F105" s="205"/>
      <c r="G105" s="205"/>
      <c r="H105" s="205"/>
      <c r="I105" s="205"/>
      <c r="J105" s="206"/>
      <c r="K105" s="245"/>
    </row>
    <row r="106" spans="1:11" ht="12.75" customHeight="1" thickBot="1">
      <c r="A106" s="168"/>
      <c r="B106" s="863" t="s">
        <v>147</v>
      </c>
      <c r="C106" s="863"/>
      <c r="D106" s="863"/>
      <c r="E106" s="863"/>
      <c r="F106" s="863"/>
      <c r="G106" s="863"/>
      <c r="H106" s="863"/>
      <c r="I106" s="863"/>
      <c r="J106" s="863"/>
      <c r="K106" s="245"/>
    </row>
    <row r="107" spans="1:11" ht="12.75" customHeight="1">
      <c r="A107" s="168"/>
      <c r="B107" s="209"/>
      <c r="C107" s="169"/>
      <c r="D107" s="852" t="str">
        <f>IF('Page de garde'!$D$4="","Réalisations Exercice N-1","Réalisations Exercice "&amp;('Page de garde'!$D$4-1))</f>
        <v>Réalisations Exercice N-1</v>
      </c>
      <c r="E107" s="855" t="str">
        <f>IF('Page de garde'!$D$4="","Budget Exercice N (dépendance et soins)","Budget Exercice "&amp;'Page de garde'!$D$4&amp;" (dépendance et soins)")</f>
        <v>Budget Exercice N (dépendance et soins)</v>
      </c>
      <c r="F107" s="855"/>
      <c r="G107" s="855"/>
      <c r="H107" s="864" t="str">
        <f>IF('Page de garde'!$D$4="","Réalisé Exercice N (dépendance et soins)","Réalisé Exercice "&amp;'Page de garde'!$D$4&amp;" (dépendance et soins)")</f>
        <v>Réalisé Exercice N (dépendance et soins)</v>
      </c>
      <c r="I107" s="864"/>
      <c r="J107" s="865"/>
      <c r="K107" s="245"/>
    </row>
    <row r="108" spans="1:11" ht="12.75">
      <c r="A108" s="168"/>
      <c r="B108" s="210"/>
      <c r="C108" s="211"/>
      <c r="D108" s="853"/>
      <c r="E108" s="848" t="s">
        <v>117</v>
      </c>
      <c r="F108" s="848" t="s">
        <v>118</v>
      </c>
      <c r="G108" s="848" t="s">
        <v>119</v>
      </c>
      <c r="H108" s="848" t="s">
        <v>120</v>
      </c>
      <c r="I108" s="848" t="s">
        <v>121</v>
      </c>
      <c r="J108" s="846" t="s">
        <v>122</v>
      </c>
      <c r="K108" s="245"/>
    </row>
    <row r="109" spans="1:11" ht="37.5" customHeight="1" thickBot="1">
      <c r="A109" s="168"/>
      <c r="B109" s="210"/>
      <c r="C109" s="212" t="s">
        <v>183</v>
      </c>
      <c r="D109" s="854"/>
      <c r="E109" s="849"/>
      <c r="F109" s="849"/>
      <c r="G109" s="849"/>
      <c r="H109" s="849"/>
      <c r="I109" s="849"/>
      <c r="J109" s="847"/>
      <c r="K109" s="245"/>
    </row>
    <row r="110" spans="1:11" ht="12.75">
      <c r="A110" s="168"/>
      <c r="B110" s="210"/>
      <c r="C110" s="211"/>
      <c r="D110" s="123"/>
      <c r="E110" s="124" t="s">
        <v>123</v>
      </c>
      <c r="F110" s="123" t="s">
        <v>124</v>
      </c>
      <c r="G110" s="125" t="s">
        <v>125</v>
      </c>
      <c r="H110" s="125" t="s">
        <v>126</v>
      </c>
      <c r="I110" s="125" t="s">
        <v>127</v>
      </c>
      <c r="J110" s="126" t="s">
        <v>128</v>
      </c>
      <c r="K110" s="245"/>
    </row>
    <row r="111" spans="1:11" ht="12.75">
      <c r="A111" s="168"/>
      <c r="B111" s="213">
        <v>731</v>
      </c>
      <c r="C111" s="214" t="s">
        <v>50</v>
      </c>
      <c r="D111" s="635"/>
      <c r="E111" s="635"/>
      <c r="F111" s="635"/>
      <c r="G111" s="373">
        <f aca="true" t="shared" si="15" ref="G111:G119">E111+F111</f>
        <v>0</v>
      </c>
      <c r="H111" s="635"/>
      <c r="I111" s="373">
        <f aca="true" t="shared" si="16" ref="I111:I119">H111-G111</f>
        <v>0</v>
      </c>
      <c r="J111" s="381">
        <f aca="true" t="shared" si="17" ref="J111:J119">IF(G111=0,0,I111/G111)</f>
        <v>0</v>
      </c>
      <c r="K111" s="259"/>
    </row>
    <row r="112" spans="1:11" ht="12.75">
      <c r="A112" s="168"/>
      <c r="B112" s="213">
        <v>732</v>
      </c>
      <c r="C112" s="214" t="s">
        <v>51</v>
      </c>
      <c r="D112" s="635"/>
      <c r="E112" s="635"/>
      <c r="F112" s="635"/>
      <c r="G112" s="373">
        <f t="shared" si="15"/>
        <v>0</v>
      </c>
      <c r="H112" s="635"/>
      <c r="I112" s="373">
        <f t="shared" si="16"/>
        <v>0</v>
      </c>
      <c r="J112" s="381">
        <f t="shared" si="17"/>
        <v>0</v>
      </c>
      <c r="K112" s="259"/>
    </row>
    <row r="113" spans="1:11" ht="12.75">
      <c r="A113" s="168"/>
      <c r="B113" s="213">
        <v>733</v>
      </c>
      <c r="C113" s="214" t="s">
        <v>52</v>
      </c>
      <c r="D113" s="635"/>
      <c r="E113" s="635"/>
      <c r="F113" s="635"/>
      <c r="G113" s="373">
        <f t="shared" si="15"/>
        <v>0</v>
      </c>
      <c r="H113" s="635"/>
      <c r="I113" s="373">
        <f t="shared" si="16"/>
        <v>0</v>
      </c>
      <c r="J113" s="381">
        <f t="shared" si="17"/>
        <v>0</v>
      </c>
      <c r="K113" s="259"/>
    </row>
    <row r="114" spans="1:11" ht="12.75">
      <c r="A114" s="168"/>
      <c r="B114" s="215">
        <v>734</v>
      </c>
      <c r="C114" s="214" t="s">
        <v>53</v>
      </c>
      <c r="D114" s="635"/>
      <c r="E114" s="635"/>
      <c r="F114" s="635"/>
      <c r="G114" s="373">
        <f t="shared" si="15"/>
        <v>0</v>
      </c>
      <c r="H114" s="635"/>
      <c r="I114" s="373">
        <f t="shared" si="16"/>
        <v>0</v>
      </c>
      <c r="J114" s="381">
        <f t="shared" si="17"/>
        <v>0</v>
      </c>
      <c r="K114" s="259"/>
    </row>
    <row r="115" spans="1:11" ht="12.75">
      <c r="A115" s="168"/>
      <c r="B115" s="215">
        <v>7351</v>
      </c>
      <c r="C115" s="684" t="s">
        <v>358</v>
      </c>
      <c r="D115" s="635"/>
      <c r="E115" s="635"/>
      <c r="F115" s="635"/>
      <c r="G115" s="373">
        <f t="shared" si="15"/>
        <v>0</v>
      </c>
      <c r="H115" s="635"/>
      <c r="I115" s="373">
        <f t="shared" si="16"/>
        <v>0</v>
      </c>
      <c r="J115" s="381">
        <f t="shared" si="17"/>
        <v>0</v>
      </c>
      <c r="K115" s="259"/>
    </row>
    <row r="116" spans="1:11" ht="12.75">
      <c r="A116" s="168"/>
      <c r="B116" s="215">
        <v>7352</v>
      </c>
      <c r="C116" s="684" t="s">
        <v>359</v>
      </c>
      <c r="D116" s="635"/>
      <c r="E116" s="635"/>
      <c r="F116" s="635"/>
      <c r="G116" s="373">
        <f t="shared" si="15"/>
        <v>0</v>
      </c>
      <c r="H116" s="635"/>
      <c r="I116" s="373">
        <f t="shared" si="16"/>
        <v>0</v>
      </c>
      <c r="J116" s="381">
        <f t="shared" si="17"/>
        <v>0</v>
      </c>
      <c r="K116" s="259"/>
    </row>
    <row r="117" spans="1:11" ht="12.75">
      <c r="A117" s="168"/>
      <c r="B117" s="215">
        <v>7353</v>
      </c>
      <c r="C117" s="684" t="s">
        <v>360</v>
      </c>
      <c r="D117" s="635"/>
      <c r="E117" s="635"/>
      <c r="F117" s="635"/>
      <c r="G117" s="373">
        <f t="shared" si="15"/>
        <v>0</v>
      </c>
      <c r="H117" s="635"/>
      <c r="I117" s="373">
        <f t="shared" si="16"/>
        <v>0</v>
      </c>
      <c r="J117" s="381">
        <f t="shared" si="17"/>
        <v>0</v>
      </c>
      <c r="K117" s="259"/>
    </row>
    <row r="118" spans="1:11" ht="12.75">
      <c r="A118" s="168"/>
      <c r="B118" s="215">
        <v>7358</v>
      </c>
      <c r="C118" s="684" t="s">
        <v>361</v>
      </c>
      <c r="D118" s="635"/>
      <c r="E118" s="635"/>
      <c r="F118" s="635"/>
      <c r="G118" s="373">
        <f t="shared" si="15"/>
        <v>0</v>
      </c>
      <c r="H118" s="635"/>
      <c r="I118" s="373">
        <f t="shared" si="16"/>
        <v>0</v>
      </c>
      <c r="J118" s="381">
        <f>IF(G118=0,0,I118/G118)</f>
        <v>0</v>
      </c>
      <c r="K118" s="259"/>
    </row>
    <row r="119" spans="1:11" ht="12.75">
      <c r="A119" s="168"/>
      <c r="B119" s="215">
        <v>738</v>
      </c>
      <c r="C119" s="214" t="s">
        <v>54</v>
      </c>
      <c r="D119" s="635"/>
      <c r="E119" s="635"/>
      <c r="F119" s="635"/>
      <c r="G119" s="373">
        <f t="shared" si="15"/>
        <v>0</v>
      </c>
      <c r="H119" s="635"/>
      <c r="I119" s="373">
        <f t="shared" si="16"/>
        <v>0</v>
      </c>
      <c r="J119" s="381">
        <f t="shared" si="17"/>
        <v>0</v>
      </c>
      <c r="K119" s="259"/>
    </row>
    <row r="120" spans="1:11" s="62" customFormat="1" ht="13.5" thickBot="1">
      <c r="A120" s="199"/>
      <c r="B120" s="215"/>
      <c r="C120" s="216"/>
      <c r="D120" s="217"/>
      <c r="E120" s="217"/>
      <c r="F120" s="217"/>
      <c r="G120" s="217"/>
      <c r="H120" s="217"/>
      <c r="I120" s="217"/>
      <c r="J120" s="218"/>
      <c r="K120" s="259"/>
    </row>
    <row r="121" spans="1:11" ht="14.25" thickBot="1" thickTop="1">
      <c r="A121" s="168"/>
      <c r="B121" s="219"/>
      <c r="C121" s="369" t="s">
        <v>11</v>
      </c>
      <c r="D121" s="375">
        <f>SUM(D111:D119)</f>
        <v>0</v>
      </c>
      <c r="E121" s="375">
        <f>SUM(E111:E119)</f>
        <v>0</v>
      </c>
      <c r="F121" s="375">
        <f>SUM(F111:F119)</f>
        <v>0</v>
      </c>
      <c r="G121" s="375">
        <f>E121+F121</f>
        <v>0</v>
      </c>
      <c r="H121" s="375">
        <f>SUM(H111:H119)</f>
        <v>0</v>
      </c>
      <c r="I121" s="375">
        <f>H121-G121</f>
        <v>0</v>
      </c>
      <c r="J121" s="386">
        <f>IF(G121=0,0,I121/G121)</f>
        <v>0</v>
      </c>
      <c r="K121" s="259"/>
    </row>
    <row r="122" spans="1:11" ht="13.5" thickTop="1">
      <c r="A122" s="168"/>
      <c r="B122" s="219"/>
      <c r="C122" s="220"/>
      <c r="D122" s="131"/>
      <c r="E122" s="131"/>
      <c r="F122" s="131"/>
      <c r="G122" s="205"/>
      <c r="H122" s="205"/>
      <c r="I122" s="205"/>
      <c r="J122" s="206"/>
      <c r="K122" s="245"/>
    </row>
    <row r="123" spans="1:11" ht="13.5" thickBot="1">
      <c r="A123" s="168"/>
      <c r="B123" s="207"/>
      <c r="C123" s="208"/>
      <c r="D123" s="205"/>
      <c r="E123" s="205"/>
      <c r="F123" s="205"/>
      <c r="G123" s="205"/>
      <c r="H123" s="205"/>
      <c r="I123" s="205"/>
      <c r="J123" s="206"/>
      <c r="K123" s="245"/>
    </row>
    <row r="124" spans="1:11" ht="12.75" customHeight="1">
      <c r="A124" s="168"/>
      <c r="B124" s="207"/>
      <c r="C124" s="851" t="s">
        <v>184</v>
      </c>
      <c r="D124" s="852" t="str">
        <f>IF('Page de garde'!$D$4="","Réalisations Exercice N-1","Réalisations Exercice "&amp;('Page de garde'!$D$4-1))</f>
        <v>Réalisations Exercice N-1</v>
      </c>
      <c r="E124" s="855" t="str">
        <f>IF('Page de garde'!$D$4="","Budget Exercice N (dépendance et soins)","Budget Exercice "&amp;'Page de garde'!$D$4&amp;" (dépendance et soins)")</f>
        <v>Budget Exercice N (dépendance et soins)</v>
      </c>
      <c r="F124" s="855"/>
      <c r="G124" s="855"/>
      <c r="H124" s="864" t="str">
        <f>IF('Page de garde'!$D$4="","Réalisé Exercice N (dépendance et soins)","Réalisé Exercice "&amp;'Page de garde'!$D$4&amp;" (dépendance et soins)")</f>
        <v>Réalisé Exercice N (dépendance et soins)</v>
      </c>
      <c r="I124" s="864"/>
      <c r="J124" s="865"/>
      <c r="K124" s="245"/>
    </row>
    <row r="125" spans="1:11" ht="12.75">
      <c r="A125" s="168"/>
      <c r="B125" s="207"/>
      <c r="C125" s="851"/>
      <c r="D125" s="853"/>
      <c r="E125" s="848" t="s">
        <v>117</v>
      </c>
      <c r="F125" s="848" t="s">
        <v>118</v>
      </c>
      <c r="G125" s="848" t="s">
        <v>119</v>
      </c>
      <c r="H125" s="848" t="s">
        <v>120</v>
      </c>
      <c r="I125" s="848" t="s">
        <v>121</v>
      </c>
      <c r="J125" s="846" t="s">
        <v>122</v>
      </c>
      <c r="K125" s="245"/>
    </row>
    <row r="126" spans="1:11" ht="41.25" customHeight="1" thickBot="1">
      <c r="A126" s="168"/>
      <c r="B126" s="207"/>
      <c r="C126" s="451"/>
      <c r="D126" s="854"/>
      <c r="E126" s="849"/>
      <c r="F126" s="849"/>
      <c r="G126" s="849"/>
      <c r="H126" s="849"/>
      <c r="I126" s="849"/>
      <c r="J126" s="847"/>
      <c r="K126" s="245"/>
    </row>
    <row r="127" spans="1:11" ht="12.75">
      <c r="A127" s="168"/>
      <c r="B127" s="207"/>
      <c r="C127" s="451"/>
      <c r="D127" s="123"/>
      <c r="E127" s="124" t="s">
        <v>123</v>
      </c>
      <c r="F127" s="123" t="s">
        <v>124</v>
      </c>
      <c r="G127" s="125" t="s">
        <v>125</v>
      </c>
      <c r="H127" s="125" t="s">
        <v>126</v>
      </c>
      <c r="I127" s="125" t="s">
        <v>127</v>
      </c>
      <c r="J127" s="126" t="s">
        <v>128</v>
      </c>
      <c r="K127" s="245"/>
    </row>
    <row r="128" spans="1:11" ht="12.75">
      <c r="A128" s="168"/>
      <c r="B128" s="221">
        <v>70</v>
      </c>
      <c r="C128" s="222" t="s">
        <v>75</v>
      </c>
      <c r="D128" s="636"/>
      <c r="E128" s="636"/>
      <c r="F128" s="636"/>
      <c r="G128" s="377">
        <f aca="true" t="shared" si="18" ref="G128:G142">E128+F128</f>
        <v>0</v>
      </c>
      <c r="H128" s="636"/>
      <c r="I128" s="377">
        <f aca="true" t="shared" si="19" ref="I128:I142">H128-G128</f>
        <v>0</v>
      </c>
      <c r="J128" s="384">
        <f aca="true" t="shared" si="20" ref="J128:J142">IF(G128=0,0,I128/G128)</f>
        <v>0</v>
      </c>
      <c r="K128" s="259"/>
    </row>
    <row r="129" spans="1:11" ht="12.75">
      <c r="A129" s="168"/>
      <c r="B129" s="223">
        <v>71</v>
      </c>
      <c r="C129" s="222" t="s">
        <v>55</v>
      </c>
      <c r="D129" s="636"/>
      <c r="E129" s="636"/>
      <c r="F129" s="636"/>
      <c r="G129" s="377">
        <f t="shared" si="18"/>
        <v>0</v>
      </c>
      <c r="H129" s="636"/>
      <c r="I129" s="377">
        <f t="shared" si="19"/>
        <v>0</v>
      </c>
      <c r="J129" s="384">
        <f t="shared" si="20"/>
        <v>0</v>
      </c>
      <c r="K129" s="259"/>
    </row>
    <row r="130" spans="1:11" ht="12.75">
      <c r="A130" s="168"/>
      <c r="B130" s="223">
        <v>72</v>
      </c>
      <c r="C130" s="222" t="s">
        <v>56</v>
      </c>
      <c r="D130" s="636"/>
      <c r="E130" s="636"/>
      <c r="F130" s="636"/>
      <c r="G130" s="377">
        <f t="shared" si="18"/>
        <v>0</v>
      </c>
      <c r="H130" s="636"/>
      <c r="I130" s="377">
        <f t="shared" si="19"/>
        <v>0</v>
      </c>
      <c r="J130" s="384">
        <f t="shared" si="20"/>
        <v>0</v>
      </c>
      <c r="K130" s="259"/>
    </row>
    <row r="131" spans="1:11" ht="12.75">
      <c r="A131" s="168"/>
      <c r="B131" s="224">
        <v>74</v>
      </c>
      <c r="C131" s="222" t="s">
        <v>57</v>
      </c>
      <c r="D131" s="636"/>
      <c r="E131" s="636"/>
      <c r="F131" s="636"/>
      <c r="G131" s="377">
        <f t="shared" si="18"/>
        <v>0</v>
      </c>
      <c r="H131" s="636"/>
      <c r="I131" s="377">
        <f t="shared" si="19"/>
        <v>0</v>
      </c>
      <c r="J131" s="384">
        <f t="shared" si="20"/>
        <v>0</v>
      </c>
      <c r="K131" s="259"/>
    </row>
    <row r="132" spans="1:11" ht="12.75">
      <c r="A132" s="168"/>
      <c r="B132" s="223">
        <v>75</v>
      </c>
      <c r="C132" s="222" t="s">
        <v>58</v>
      </c>
      <c r="D132" s="636"/>
      <c r="E132" s="636"/>
      <c r="F132" s="636"/>
      <c r="G132" s="377">
        <f t="shared" si="18"/>
        <v>0</v>
      </c>
      <c r="H132" s="636"/>
      <c r="I132" s="377">
        <f t="shared" si="19"/>
        <v>0</v>
      </c>
      <c r="J132" s="384">
        <f t="shared" si="20"/>
        <v>0</v>
      </c>
      <c r="K132" s="259"/>
    </row>
    <row r="133" spans="1:11" ht="12.75">
      <c r="A133" s="168"/>
      <c r="B133" s="223">
        <v>603</v>
      </c>
      <c r="C133" s="222" t="s">
        <v>59</v>
      </c>
      <c r="D133" s="636"/>
      <c r="E133" s="636"/>
      <c r="F133" s="636"/>
      <c r="G133" s="377">
        <f t="shared" si="18"/>
        <v>0</v>
      </c>
      <c r="H133" s="636"/>
      <c r="I133" s="377">
        <f t="shared" si="19"/>
        <v>0</v>
      </c>
      <c r="J133" s="384">
        <f t="shared" si="20"/>
        <v>0</v>
      </c>
      <c r="K133" s="259"/>
    </row>
    <row r="134" spans="1:11" ht="12.75">
      <c r="A134" s="168"/>
      <c r="B134" s="223">
        <v>609</v>
      </c>
      <c r="C134" s="222" t="s">
        <v>60</v>
      </c>
      <c r="D134" s="636"/>
      <c r="E134" s="636"/>
      <c r="F134" s="636"/>
      <c r="G134" s="377">
        <f t="shared" si="18"/>
        <v>0</v>
      </c>
      <c r="H134" s="636"/>
      <c r="I134" s="377">
        <f t="shared" si="19"/>
        <v>0</v>
      </c>
      <c r="J134" s="384">
        <f t="shared" si="20"/>
        <v>0</v>
      </c>
      <c r="K134" s="259"/>
    </row>
    <row r="135" spans="1:11" ht="12.75">
      <c r="A135" s="168"/>
      <c r="B135" s="223">
        <v>619</v>
      </c>
      <c r="C135" s="222" t="s">
        <v>61</v>
      </c>
      <c r="D135" s="636"/>
      <c r="E135" s="636"/>
      <c r="F135" s="636"/>
      <c r="G135" s="377">
        <f t="shared" si="18"/>
        <v>0</v>
      </c>
      <c r="H135" s="636"/>
      <c r="I135" s="377">
        <f t="shared" si="19"/>
        <v>0</v>
      </c>
      <c r="J135" s="384">
        <f t="shared" si="20"/>
        <v>0</v>
      </c>
      <c r="K135" s="259"/>
    </row>
    <row r="136" spans="1:11" ht="12.75" customHeight="1">
      <c r="A136" s="168"/>
      <c r="B136" s="223">
        <v>629</v>
      </c>
      <c r="C136" s="222" t="s">
        <v>334</v>
      </c>
      <c r="D136" s="636"/>
      <c r="E136" s="636"/>
      <c r="F136" s="636"/>
      <c r="G136" s="377">
        <f t="shared" si="18"/>
        <v>0</v>
      </c>
      <c r="H136" s="636"/>
      <c r="I136" s="377">
        <f t="shared" si="19"/>
        <v>0</v>
      </c>
      <c r="J136" s="384">
        <f t="shared" si="20"/>
        <v>0</v>
      </c>
      <c r="K136" s="259"/>
    </row>
    <row r="137" spans="1:11" ht="12.75">
      <c r="A137" s="168"/>
      <c r="B137" s="223">
        <v>6419</v>
      </c>
      <c r="C137" s="222" t="s">
        <v>62</v>
      </c>
      <c r="D137" s="636"/>
      <c r="E137" s="636"/>
      <c r="F137" s="636"/>
      <c r="G137" s="377">
        <f t="shared" si="18"/>
        <v>0</v>
      </c>
      <c r="H137" s="636"/>
      <c r="I137" s="377">
        <f t="shared" si="19"/>
        <v>0</v>
      </c>
      <c r="J137" s="384">
        <f t="shared" si="20"/>
        <v>0</v>
      </c>
      <c r="K137" s="259"/>
    </row>
    <row r="138" spans="1:11" ht="12.75">
      <c r="A138" s="168"/>
      <c r="B138" s="223">
        <v>6429</v>
      </c>
      <c r="C138" s="222" t="s">
        <v>187</v>
      </c>
      <c r="D138" s="636"/>
      <c r="E138" s="636"/>
      <c r="F138" s="636"/>
      <c r="G138" s="377">
        <f t="shared" si="18"/>
        <v>0</v>
      </c>
      <c r="H138" s="636"/>
      <c r="I138" s="377">
        <f t="shared" si="19"/>
        <v>0</v>
      </c>
      <c r="J138" s="384">
        <f t="shared" si="20"/>
        <v>0</v>
      </c>
      <c r="K138" s="259"/>
    </row>
    <row r="139" spans="1:11" ht="12.75">
      <c r="A139" s="168"/>
      <c r="B139" s="223">
        <v>6439</v>
      </c>
      <c r="C139" s="222" t="s">
        <v>63</v>
      </c>
      <c r="D139" s="636"/>
      <c r="E139" s="636"/>
      <c r="F139" s="636"/>
      <c r="G139" s="377">
        <f t="shared" si="18"/>
        <v>0</v>
      </c>
      <c r="H139" s="636"/>
      <c r="I139" s="377">
        <f t="shared" si="19"/>
        <v>0</v>
      </c>
      <c r="J139" s="384">
        <f t="shared" si="20"/>
        <v>0</v>
      </c>
      <c r="K139" s="259"/>
    </row>
    <row r="140" spans="1:11" ht="24.75" customHeight="1">
      <c r="A140" s="168"/>
      <c r="B140" s="223" t="s">
        <v>74</v>
      </c>
      <c r="C140" s="222" t="s">
        <v>64</v>
      </c>
      <c r="D140" s="636"/>
      <c r="E140" s="636"/>
      <c r="F140" s="636"/>
      <c r="G140" s="377">
        <f t="shared" si="18"/>
        <v>0</v>
      </c>
      <c r="H140" s="636"/>
      <c r="I140" s="377">
        <f t="shared" si="19"/>
        <v>0</v>
      </c>
      <c r="J140" s="384">
        <f t="shared" si="20"/>
        <v>0</v>
      </c>
      <c r="K140" s="259"/>
    </row>
    <row r="141" spans="1:11" ht="12.75">
      <c r="A141" s="168"/>
      <c r="B141" s="223">
        <v>6489</v>
      </c>
      <c r="C141" s="222" t="s">
        <v>65</v>
      </c>
      <c r="D141" s="636"/>
      <c r="E141" s="636"/>
      <c r="F141" s="636"/>
      <c r="G141" s="377">
        <f t="shared" si="18"/>
        <v>0</v>
      </c>
      <c r="H141" s="636"/>
      <c r="I141" s="377">
        <f t="shared" si="19"/>
        <v>0</v>
      </c>
      <c r="J141" s="384">
        <f t="shared" si="20"/>
        <v>0</v>
      </c>
      <c r="K141" s="259"/>
    </row>
    <row r="142" spans="1:11" ht="12.75">
      <c r="A142" s="168"/>
      <c r="B142" s="223">
        <v>6611</v>
      </c>
      <c r="C142" s="222" t="s">
        <v>66</v>
      </c>
      <c r="D142" s="636"/>
      <c r="E142" s="636"/>
      <c r="F142" s="636"/>
      <c r="G142" s="377">
        <f t="shared" si="18"/>
        <v>0</v>
      </c>
      <c r="H142" s="636"/>
      <c r="I142" s="377">
        <f t="shared" si="19"/>
        <v>0</v>
      </c>
      <c r="J142" s="384">
        <f t="shared" si="20"/>
        <v>0</v>
      </c>
      <c r="K142" s="259"/>
    </row>
    <row r="143" spans="1:11" s="62" customFormat="1" ht="13.5" thickBot="1">
      <c r="A143" s="199"/>
      <c r="B143" s="221"/>
      <c r="C143" s="225"/>
      <c r="D143" s="202"/>
      <c r="E143" s="202"/>
      <c r="F143" s="202"/>
      <c r="G143" s="202"/>
      <c r="H143" s="202"/>
      <c r="I143" s="202"/>
      <c r="J143" s="203"/>
      <c r="K143" s="259"/>
    </row>
    <row r="144" spans="1:11" ht="14.25" thickBot="1" thickTop="1">
      <c r="A144" s="168"/>
      <c r="B144" s="219"/>
      <c r="C144" s="370" t="s">
        <v>23</v>
      </c>
      <c r="D144" s="374">
        <f>SUM(D128:D142)</f>
        <v>0</v>
      </c>
      <c r="E144" s="375">
        <f>SUM(E128:E142)</f>
        <v>0</v>
      </c>
      <c r="F144" s="375">
        <f>SUM(F128:F142)</f>
        <v>0</v>
      </c>
      <c r="G144" s="375">
        <f>E144+F144</f>
        <v>0</v>
      </c>
      <c r="H144" s="375">
        <f>SUM(H128:H142)</f>
        <v>0</v>
      </c>
      <c r="I144" s="375">
        <f>H144-G144</f>
        <v>0</v>
      </c>
      <c r="J144" s="385">
        <f>IF(G144=0,0,I144/G144)</f>
        <v>0</v>
      </c>
      <c r="K144" s="259"/>
    </row>
    <row r="145" spans="1:11" s="62" customFormat="1" ht="13.5" thickTop="1">
      <c r="A145" s="199"/>
      <c r="B145" s="226"/>
      <c r="C145" s="220"/>
      <c r="D145" s="131"/>
      <c r="E145" s="131"/>
      <c r="F145" s="131"/>
      <c r="G145" s="202"/>
      <c r="H145" s="202"/>
      <c r="I145" s="202"/>
      <c r="J145" s="203"/>
      <c r="K145" s="245"/>
    </row>
    <row r="146" spans="1:11" s="62" customFormat="1" ht="13.5" thickBot="1">
      <c r="A146" s="199"/>
      <c r="B146" s="226"/>
      <c r="C146" s="220"/>
      <c r="D146" s="131"/>
      <c r="E146" s="131"/>
      <c r="F146" s="131"/>
      <c r="G146" s="202"/>
      <c r="H146" s="202"/>
      <c r="I146" s="202"/>
      <c r="J146" s="203"/>
      <c r="K146" s="245"/>
    </row>
    <row r="147" spans="1:11" ht="12.75" customHeight="1">
      <c r="A147" s="168"/>
      <c r="B147" s="207"/>
      <c r="C147" s="227" t="s">
        <v>185</v>
      </c>
      <c r="D147" s="852" t="str">
        <f>IF('Page de garde'!$D$4="","Réalisations Exercice N-1","Réalisations Exercice "&amp;('Page de garde'!$D$4-1))</f>
        <v>Réalisations Exercice N-1</v>
      </c>
      <c r="E147" s="855" t="str">
        <f>IF('Page de garde'!$D$4="","Budget Exercice N (dépendance et soins)","Budget Exercice "&amp;'Page de garde'!$D$4&amp;" (dépendance et soins)")</f>
        <v>Budget Exercice N (dépendance et soins)</v>
      </c>
      <c r="F147" s="855"/>
      <c r="G147" s="855"/>
      <c r="H147" s="864" t="str">
        <f>IF('Page de garde'!$D$4="","Réalisé Exercice N (dépendance et soins)","Réalisé Exercice "&amp;'Page de garde'!$D$4&amp;" (dépendance et soins)")</f>
        <v>Réalisé Exercice N (dépendance et soins)</v>
      </c>
      <c r="I147" s="864"/>
      <c r="J147" s="865"/>
      <c r="K147" s="245"/>
    </row>
    <row r="148" spans="1:11" ht="12.75">
      <c r="A148" s="168"/>
      <c r="B148" s="207"/>
      <c r="C148" s="208"/>
      <c r="D148" s="853"/>
      <c r="E148" s="848" t="s">
        <v>117</v>
      </c>
      <c r="F148" s="848" t="s">
        <v>118</v>
      </c>
      <c r="G148" s="848" t="s">
        <v>119</v>
      </c>
      <c r="H148" s="848" t="s">
        <v>120</v>
      </c>
      <c r="I148" s="848" t="s">
        <v>121</v>
      </c>
      <c r="J148" s="846" t="s">
        <v>122</v>
      </c>
      <c r="K148" s="245"/>
    </row>
    <row r="149" spans="1:11" ht="32.25" customHeight="1" thickBot="1">
      <c r="A149" s="168"/>
      <c r="B149" s="207"/>
      <c r="C149" s="208"/>
      <c r="D149" s="854"/>
      <c r="E149" s="849"/>
      <c r="F149" s="849"/>
      <c r="G149" s="849"/>
      <c r="H149" s="849"/>
      <c r="I149" s="849"/>
      <c r="J149" s="847"/>
      <c r="K149" s="245"/>
    </row>
    <row r="150" spans="1:11" ht="12.75">
      <c r="A150" s="168"/>
      <c r="B150" s="207"/>
      <c r="C150" s="208"/>
      <c r="D150" s="123"/>
      <c r="E150" s="124" t="s">
        <v>123</v>
      </c>
      <c r="F150" s="123" t="s">
        <v>124</v>
      </c>
      <c r="G150" s="125" t="s">
        <v>125</v>
      </c>
      <c r="H150" s="125" t="s">
        <v>126</v>
      </c>
      <c r="I150" s="125" t="s">
        <v>127</v>
      </c>
      <c r="J150" s="126" t="s">
        <v>128</v>
      </c>
      <c r="K150" s="245"/>
    </row>
    <row r="151" spans="1:11" ht="12.75">
      <c r="A151" s="168"/>
      <c r="B151" s="224">
        <v>76</v>
      </c>
      <c r="C151" s="222" t="s">
        <v>67</v>
      </c>
      <c r="D151" s="636"/>
      <c r="E151" s="636"/>
      <c r="F151" s="636"/>
      <c r="G151" s="377">
        <f>E151+F151</f>
        <v>0</v>
      </c>
      <c r="H151" s="636"/>
      <c r="I151" s="377">
        <f>H151-G151</f>
        <v>0</v>
      </c>
      <c r="J151" s="384">
        <f>IF(G151=0,0,I151/G151)</f>
        <v>0</v>
      </c>
      <c r="K151" s="259"/>
    </row>
    <row r="152" spans="1:11" ht="12.75">
      <c r="A152" s="168"/>
      <c r="B152" s="224"/>
      <c r="C152" s="225"/>
      <c r="D152" s="202"/>
      <c r="E152" s="202"/>
      <c r="F152" s="202"/>
      <c r="G152" s="202"/>
      <c r="H152" s="202"/>
      <c r="I152" s="202"/>
      <c r="J152" s="203"/>
      <c r="K152" s="259"/>
    </row>
    <row r="153" spans="1:11" ht="12.75">
      <c r="A153" s="168"/>
      <c r="B153" s="228" t="s">
        <v>68</v>
      </c>
      <c r="C153" s="229"/>
      <c r="D153" s="230"/>
      <c r="E153" s="230"/>
      <c r="F153" s="230"/>
      <c r="G153" s="230"/>
      <c r="H153" s="230"/>
      <c r="I153" s="230"/>
      <c r="J153" s="231"/>
      <c r="K153" s="259"/>
    </row>
    <row r="154" spans="1:11" ht="12.75">
      <c r="A154" s="168"/>
      <c r="B154" s="232">
        <v>771</v>
      </c>
      <c r="C154" s="233" t="s">
        <v>69</v>
      </c>
      <c r="D154" s="636"/>
      <c r="E154" s="636"/>
      <c r="F154" s="636"/>
      <c r="G154" s="377">
        <f>E154+F154</f>
        <v>0</v>
      </c>
      <c r="H154" s="636"/>
      <c r="I154" s="377">
        <f>H154-G154</f>
        <v>0</v>
      </c>
      <c r="J154" s="384">
        <f>IF(G154=0,0,I154/G154)</f>
        <v>0</v>
      </c>
      <c r="K154" s="259"/>
    </row>
    <row r="155" spans="1:11" ht="12.75">
      <c r="A155" s="168"/>
      <c r="B155" s="234">
        <v>775</v>
      </c>
      <c r="C155" s="233" t="s">
        <v>99</v>
      </c>
      <c r="D155" s="636"/>
      <c r="E155" s="636"/>
      <c r="F155" s="636"/>
      <c r="G155" s="377">
        <f>E155+F155</f>
        <v>0</v>
      </c>
      <c r="H155" s="636"/>
      <c r="I155" s="377">
        <f>H155-G155</f>
        <v>0</v>
      </c>
      <c r="J155" s="384">
        <f>IF(G155=0,0,I155/G155)</f>
        <v>0</v>
      </c>
      <c r="K155" s="259"/>
    </row>
    <row r="156" spans="1:11" ht="12.75" customHeight="1">
      <c r="A156" s="168"/>
      <c r="B156" s="234">
        <v>777</v>
      </c>
      <c r="C156" s="233" t="s">
        <v>165</v>
      </c>
      <c r="D156" s="636"/>
      <c r="E156" s="636"/>
      <c r="F156" s="636"/>
      <c r="G156" s="377">
        <f>E156+F156</f>
        <v>0</v>
      </c>
      <c r="H156" s="636"/>
      <c r="I156" s="377">
        <f>H156-G156</f>
        <v>0</v>
      </c>
      <c r="J156" s="384">
        <f>IF(G156=0,0,I156/G156)</f>
        <v>0</v>
      </c>
      <c r="K156" s="259"/>
    </row>
    <row r="157" spans="1:11" ht="12.75">
      <c r="A157" s="168"/>
      <c r="B157" s="234">
        <v>778</v>
      </c>
      <c r="C157" s="233" t="s">
        <v>158</v>
      </c>
      <c r="D157" s="636"/>
      <c r="E157" s="636"/>
      <c r="F157" s="636"/>
      <c r="G157" s="377">
        <f>E157+F157</f>
        <v>0</v>
      </c>
      <c r="H157" s="636"/>
      <c r="I157" s="377">
        <f>H157-G157</f>
        <v>0</v>
      </c>
      <c r="J157" s="384">
        <f>IF(G157=0,0,I157/G157)</f>
        <v>0</v>
      </c>
      <c r="K157" s="259"/>
    </row>
    <row r="158" spans="1:11" ht="12.75">
      <c r="A158" s="168"/>
      <c r="B158" s="235">
        <v>7781</v>
      </c>
      <c r="C158" s="236" t="s">
        <v>162</v>
      </c>
      <c r="D158" s="636"/>
      <c r="E158" s="636"/>
      <c r="F158" s="636"/>
      <c r="G158" s="377">
        <f>E158+F158</f>
        <v>0</v>
      </c>
      <c r="H158" s="636"/>
      <c r="I158" s="377">
        <f>H158-G158</f>
        <v>0</v>
      </c>
      <c r="J158" s="381">
        <f>IF(G158=0,0,I158/G158)</f>
        <v>0</v>
      </c>
      <c r="K158" s="259"/>
    </row>
    <row r="159" spans="1:11" ht="12.75">
      <c r="A159" s="168"/>
      <c r="B159" s="228" t="s">
        <v>70</v>
      </c>
      <c r="C159" s="237"/>
      <c r="D159" s="230"/>
      <c r="E159" s="230"/>
      <c r="F159" s="230"/>
      <c r="G159" s="230"/>
      <c r="H159" s="230"/>
      <c r="I159" s="230"/>
      <c r="J159" s="231"/>
      <c r="K159" s="259"/>
    </row>
    <row r="160" spans="1:11" ht="12.75" customHeight="1">
      <c r="A160" s="168"/>
      <c r="B160" s="234">
        <v>7811</v>
      </c>
      <c r="C160" s="214" t="s">
        <v>106</v>
      </c>
      <c r="D160" s="636"/>
      <c r="E160" s="636"/>
      <c r="F160" s="636"/>
      <c r="G160" s="377">
        <f aca="true" t="shared" si="21" ref="G160:G169">E160+F160</f>
        <v>0</v>
      </c>
      <c r="H160" s="636"/>
      <c r="I160" s="377">
        <f aca="true" t="shared" si="22" ref="I160:I169">H160-G160</f>
        <v>0</v>
      </c>
      <c r="J160" s="384">
        <f aca="true" t="shared" si="23" ref="J160:J169">IF(G160=0,0,I160/G160)</f>
        <v>0</v>
      </c>
      <c r="K160" s="259"/>
    </row>
    <row r="161" spans="1:11" ht="12.75">
      <c r="A161" s="168"/>
      <c r="B161" s="234">
        <v>7815</v>
      </c>
      <c r="C161" s="214" t="s">
        <v>105</v>
      </c>
      <c r="D161" s="636"/>
      <c r="E161" s="636"/>
      <c r="F161" s="636"/>
      <c r="G161" s="377">
        <f t="shared" si="21"/>
        <v>0</v>
      </c>
      <c r="H161" s="636"/>
      <c r="I161" s="377">
        <f t="shared" si="22"/>
        <v>0</v>
      </c>
      <c r="J161" s="384">
        <f t="shared" si="23"/>
        <v>0</v>
      </c>
      <c r="K161" s="259"/>
    </row>
    <row r="162" spans="1:11" ht="12.75" customHeight="1">
      <c r="A162" s="168"/>
      <c r="B162" s="234">
        <v>7816</v>
      </c>
      <c r="C162" s="214" t="s">
        <v>104</v>
      </c>
      <c r="D162" s="636"/>
      <c r="E162" s="636"/>
      <c r="F162" s="636"/>
      <c r="G162" s="377">
        <f t="shared" si="21"/>
        <v>0</v>
      </c>
      <c r="H162" s="636"/>
      <c r="I162" s="377">
        <f t="shared" si="22"/>
        <v>0</v>
      </c>
      <c r="J162" s="384">
        <f t="shared" si="23"/>
        <v>0</v>
      </c>
      <c r="K162" s="259"/>
    </row>
    <row r="163" spans="1:11" ht="12.75">
      <c r="A163" s="168"/>
      <c r="B163" s="234">
        <v>7817</v>
      </c>
      <c r="C163" s="214" t="s">
        <v>103</v>
      </c>
      <c r="D163" s="636"/>
      <c r="E163" s="636"/>
      <c r="F163" s="636"/>
      <c r="G163" s="377">
        <f t="shared" si="21"/>
        <v>0</v>
      </c>
      <c r="H163" s="636"/>
      <c r="I163" s="377">
        <f t="shared" si="22"/>
        <v>0</v>
      </c>
      <c r="J163" s="384">
        <f t="shared" si="23"/>
        <v>0</v>
      </c>
      <c r="K163" s="259"/>
    </row>
    <row r="164" spans="1:11" ht="12.75" customHeight="1">
      <c r="A164" s="168"/>
      <c r="B164" s="234">
        <v>786</v>
      </c>
      <c r="C164" s="214" t="s">
        <v>71</v>
      </c>
      <c r="D164" s="636"/>
      <c r="E164" s="636"/>
      <c r="F164" s="636"/>
      <c r="G164" s="377">
        <f t="shared" si="21"/>
        <v>0</v>
      </c>
      <c r="H164" s="636"/>
      <c r="I164" s="377">
        <f t="shared" si="22"/>
        <v>0</v>
      </c>
      <c r="J164" s="384">
        <f t="shared" si="23"/>
        <v>0</v>
      </c>
      <c r="K164" s="259"/>
    </row>
    <row r="165" spans="1:11" ht="12.75" customHeight="1">
      <c r="A165" s="168"/>
      <c r="B165" s="234">
        <v>787</v>
      </c>
      <c r="C165" s="214" t="s">
        <v>72</v>
      </c>
      <c r="D165" s="636"/>
      <c r="E165" s="636"/>
      <c r="F165" s="636"/>
      <c r="G165" s="377">
        <f t="shared" si="21"/>
        <v>0</v>
      </c>
      <c r="H165" s="636"/>
      <c r="I165" s="377">
        <f t="shared" si="22"/>
        <v>0</v>
      </c>
      <c r="J165" s="384">
        <f t="shared" si="23"/>
        <v>0</v>
      </c>
      <c r="K165" s="259"/>
    </row>
    <row r="166" spans="1:11" ht="12.75" customHeight="1">
      <c r="A166" s="168"/>
      <c r="B166" s="234">
        <v>789</v>
      </c>
      <c r="C166" s="214" t="s">
        <v>362</v>
      </c>
      <c r="D166" s="636"/>
      <c r="E166" s="636"/>
      <c r="F166" s="636"/>
      <c r="G166" s="377">
        <f t="shared" si="21"/>
        <v>0</v>
      </c>
      <c r="H166" s="636"/>
      <c r="I166" s="377">
        <f t="shared" si="22"/>
        <v>0</v>
      </c>
      <c r="J166" s="384">
        <f t="shared" si="23"/>
        <v>0</v>
      </c>
      <c r="K166" s="259"/>
    </row>
    <row r="167" spans="1:11" s="40" customFormat="1" ht="25.5" customHeight="1">
      <c r="A167" s="143"/>
      <c r="B167" s="234">
        <v>78921</v>
      </c>
      <c r="C167" s="702" t="s">
        <v>363</v>
      </c>
      <c r="D167" s="681"/>
      <c r="E167" s="681"/>
      <c r="F167" s="681"/>
      <c r="G167" s="682">
        <f t="shared" si="21"/>
        <v>0</v>
      </c>
      <c r="H167" s="681"/>
      <c r="I167" s="682">
        <f t="shared" si="22"/>
        <v>0</v>
      </c>
      <c r="J167" s="683">
        <f t="shared" si="23"/>
        <v>0</v>
      </c>
      <c r="K167" s="251"/>
    </row>
    <row r="168" spans="1:11" s="40" customFormat="1" ht="25.5">
      <c r="A168" s="143"/>
      <c r="B168" s="234">
        <v>78922</v>
      </c>
      <c r="C168" s="702" t="s">
        <v>364</v>
      </c>
      <c r="D168" s="681"/>
      <c r="E168" s="681"/>
      <c r="F168" s="681"/>
      <c r="G168" s="682">
        <f t="shared" si="21"/>
        <v>0</v>
      </c>
      <c r="H168" s="681"/>
      <c r="I168" s="682">
        <f t="shared" si="22"/>
        <v>0</v>
      </c>
      <c r="J168" s="683">
        <f t="shared" si="23"/>
        <v>0</v>
      </c>
      <c r="K168" s="251"/>
    </row>
    <row r="169" spans="1:11" ht="12.75">
      <c r="A169" s="168"/>
      <c r="B169" s="234">
        <v>79</v>
      </c>
      <c r="C169" s="233" t="s">
        <v>73</v>
      </c>
      <c r="D169" s="636"/>
      <c r="E169" s="636"/>
      <c r="F169" s="636"/>
      <c r="G169" s="377">
        <f t="shared" si="21"/>
        <v>0</v>
      </c>
      <c r="H169" s="635"/>
      <c r="I169" s="377">
        <f t="shared" si="22"/>
        <v>0</v>
      </c>
      <c r="J169" s="381">
        <f t="shared" si="23"/>
        <v>0</v>
      </c>
      <c r="K169" s="259"/>
    </row>
    <row r="170" spans="1:11" ht="13.5" thickBot="1">
      <c r="A170" s="168"/>
      <c r="B170" s="238"/>
      <c r="C170" s="239"/>
      <c r="D170" s="131"/>
      <c r="E170" s="131"/>
      <c r="F170" s="131"/>
      <c r="G170" s="131"/>
      <c r="H170" s="131"/>
      <c r="I170" s="131"/>
      <c r="J170" s="132"/>
      <c r="K170" s="259"/>
    </row>
    <row r="171" spans="1:11" ht="14.25" thickBot="1" thickTop="1">
      <c r="A171" s="168"/>
      <c r="B171" s="240"/>
      <c r="C171" s="371" t="s">
        <v>49</v>
      </c>
      <c r="D171" s="374">
        <f>D151+SUM(D154:D158)+SUM(D160:D169)</f>
        <v>0</v>
      </c>
      <c r="E171" s="375">
        <f>E151+SUM(E154:E158)+SUM(E160:E169)</f>
        <v>0</v>
      </c>
      <c r="F171" s="375">
        <f>F151+SUM(F154:F158)+SUM(F160:F169)</f>
        <v>0</v>
      </c>
      <c r="G171" s="375">
        <f>E171+F171</f>
        <v>0</v>
      </c>
      <c r="H171" s="378">
        <f>H151+SUM(H154:H158)+SUM(H160:H169)</f>
        <v>0</v>
      </c>
      <c r="I171" s="375">
        <f>H171-G171</f>
        <v>0</v>
      </c>
      <c r="J171" s="385">
        <f>IF(G171=0,0,I171/G171)</f>
        <v>0</v>
      </c>
      <c r="K171" s="259"/>
    </row>
    <row r="172" spans="1:11" ht="14.25" thickBot="1" thickTop="1">
      <c r="A172" s="168"/>
      <c r="B172" s="241"/>
      <c r="C172" s="242"/>
      <c r="D172" s="131"/>
      <c r="E172" s="131"/>
      <c r="F172" s="131"/>
      <c r="G172" s="131"/>
      <c r="H172" s="131"/>
      <c r="I172" s="131"/>
      <c r="J172" s="132"/>
      <c r="K172" s="259"/>
    </row>
    <row r="173" spans="1:11" s="63" customFormat="1" ht="14.25" thickBot="1" thickTop="1">
      <c r="A173" s="243"/>
      <c r="B173" s="241"/>
      <c r="C173" s="372" t="s">
        <v>98</v>
      </c>
      <c r="D173" s="374">
        <f>D121+D144+D171</f>
        <v>0</v>
      </c>
      <c r="E173" s="375">
        <f>E121+E144+E171</f>
        <v>0</v>
      </c>
      <c r="F173" s="375">
        <f>F121+F144+F171</f>
        <v>0</v>
      </c>
      <c r="G173" s="375">
        <f>E173+F173</f>
        <v>0</v>
      </c>
      <c r="H173" s="375">
        <f>H121+H144+H171</f>
        <v>0</v>
      </c>
      <c r="I173" s="375">
        <f>H173-G173</f>
        <v>0</v>
      </c>
      <c r="J173" s="385">
        <f>IF(G173=0,0,I173/G173)</f>
        <v>0</v>
      </c>
      <c r="K173" s="260"/>
    </row>
    <row r="174" spans="1:11" ht="14.25" thickBot="1" thickTop="1">
      <c r="A174" s="168"/>
      <c r="B174" s="234"/>
      <c r="C174" s="243"/>
      <c r="D174" s="151"/>
      <c r="E174" s="151"/>
      <c r="F174" s="151"/>
      <c r="G174" s="151"/>
      <c r="H174" s="151"/>
      <c r="I174" s="151"/>
      <c r="J174" s="152"/>
      <c r="K174" s="259"/>
    </row>
    <row r="175" spans="1:11" ht="14.25" thickBot="1" thickTop="1">
      <c r="A175" s="168"/>
      <c r="B175" s="244"/>
      <c r="C175" s="368" t="s">
        <v>129</v>
      </c>
      <c r="D175" s="374">
        <f>IF(D173-D100&gt;0,0,D100-D173)</f>
        <v>0</v>
      </c>
      <c r="E175" s="375">
        <f>IF(E173-E100&gt;0,0,E100-E173)</f>
        <v>0</v>
      </c>
      <c r="F175" s="375">
        <f>IF(F173-F100&gt;0,0,F100-F173)</f>
        <v>0</v>
      </c>
      <c r="G175" s="375">
        <f>IF((G173-G100)&gt;0,0,G100-G173)</f>
        <v>0</v>
      </c>
      <c r="H175" s="375">
        <f>IF(H173-H100&gt;0,0,H100-H173)</f>
        <v>0</v>
      </c>
      <c r="I175" s="375">
        <f>H175-G175</f>
        <v>0</v>
      </c>
      <c r="J175" s="385">
        <f>IF(G175=0,0,I175/G175)</f>
        <v>0</v>
      </c>
      <c r="K175" s="259"/>
    </row>
    <row r="176" spans="1:11" ht="14.25" thickBot="1" thickTop="1">
      <c r="A176" s="168"/>
      <c r="B176" s="204"/>
      <c r="C176" s="169"/>
      <c r="D176" s="205"/>
      <c r="E176" s="205"/>
      <c r="F176" s="205"/>
      <c r="G176" s="205"/>
      <c r="H176" s="205"/>
      <c r="I176" s="205"/>
      <c r="J176" s="206"/>
      <c r="K176" s="259"/>
    </row>
    <row r="177" spans="1:11" ht="27" customHeight="1" thickBot="1" thickTop="1">
      <c r="A177" s="168"/>
      <c r="B177" s="204"/>
      <c r="C177" s="367" t="s">
        <v>130</v>
      </c>
      <c r="D177" s="375">
        <f>D173+D175</f>
        <v>0</v>
      </c>
      <c r="E177" s="375">
        <f>E173+E175</f>
        <v>0</v>
      </c>
      <c r="F177" s="375">
        <f>F173+F175</f>
        <v>0</v>
      </c>
      <c r="G177" s="375">
        <f>G173+G175</f>
        <v>0</v>
      </c>
      <c r="H177" s="375">
        <f>H173+H175</f>
        <v>0</v>
      </c>
      <c r="I177" s="375">
        <f>H177-G177</f>
        <v>0</v>
      </c>
      <c r="J177" s="385">
        <f>IF(G177=0,0,I177/G177)</f>
        <v>0</v>
      </c>
      <c r="K177" s="259"/>
    </row>
    <row r="178" spans="1:11" ht="14.25" thickBot="1" thickTop="1">
      <c r="A178" s="168"/>
      <c r="B178" s="168"/>
      <c r="C178" s="168"/>
      <c r="D178" s="205"/>
      <c r="E178" s="205"/>
      <c r="F178" s="205"/>
      <c r="G178" s="205"/>
      <c r="H178" s="205"/>
      <c r="I178" s="205"/>
      <c r="J178" s="206"/>
      <c r="K178" s="259"/>
    </row>
    <row r="179" spans="1:11" ht="14.25" thickBot="1" thickTop="1">
      <c r="A179" s="168"/>
      <c r="B179" s="244"/>
      <c r="C179" s="414" t="s">
        <v>199</v>
      </c>
      <c r="D179" s="632"/>
      <c r="E179" s="632"/>
      <c r="F179" s="632"/>
      <c r="G179" s="379">
        <f>E179+F179</f>
        <v>0</v>
      </c>
      <c r="H179" s="632"/>
      <c r="I179" s="379">
        <f>H179-G179</f>
        <v>0</v>
      </c>
      <c r="J179" s="387">
        <f>IF(G179=0,0,I179/G179)</f>
        <v>0</v>
      </c>
      <c r="K179" s="259"/>
    </row>
    <row r="180" spans="1:11" ht="14.25" thickBot="1" thickTop="1">
      <c r="A180" s="168"/>
      <c r="B180" s="204"/>
      <c r="C180" s="415" t="s">
        <v>200</v>
      </c>
      <c r="D180" s="634"/>
      <c r="E180" s="633"/>
      <c r="F180" s="633"/>
      <c r="G180" s="380">
        <f>E180+F180</f>
        <v>0</v>
      </c>
      <c r="H180" s="633"/>
      <c r="I180" s="380">
        <f>H180-G180</f>
        <v>0</v>
      </c>
      <c r="J180" s="388">
        <f>IF(G180=0,0,I180/G180)</f>
        <v>0</v>
      </c>
      <c r="K180" s="259"/>
    </row>
    <row r="181" spans="1:11" ht="12.75" thickBot="1" thickTop="1">
      <c r="A181" s="261"/>
      <c r="B181" s="262"/>
      <c r="C181" s="263"/>
      <c r="D181" s="264"/>
      <c r="E181" s="264"/>
      <c r="F181" s="264"/>
      <c r="G181" s="264"/>
      <c r="H181" s="264"/>
      <c r="I181" s="264"/>
      <c r="J181" s="265"/>
      <c r="K181" s="266"/>
    </row>
  </sheetData>
  <sheetProtection password="EAD6" sheet="1" objects="1" scenarios="1"/>
  <mergeCells count="61">
    <mergeCell ref="D147:D149"/>
    <mergeCell ref="E147:G147"/>
    <mergeCell ref="H147:J147"/>
    <mergeCell ref="E148:E149"/>
    <mergeCell ref="F148:F149"/>
    <mergeCell ref="G148:G149"/>
    <mergeCell ref="H148:H149"/>
    <mergeCell ref="I148:I149"/>
    <mergeCell ref="J148:J149"/>
    <mergeCell ref="E125:E126"/>
    <mergeCell ref="F125:F126"/>
    <mergeCell ref="G125:G126"/>
    <mergeCell ref="H125:H126"/>
    <mergeCell ref="I125:I126"/>
    <mergeCell ref="D124:D126"/>
    <mergeCell ref="J125:J126"/>
    <mergeCell ref="D107:D109"/>
    <mergeCell ref="E107:G107"/>
    <mergeCell ref="H107:J107"/>
    <mergeCell ref="E108:E109"/>
    <mergeCell ref="F108:F109"/>
    <mergeCell ref="G108:G109"/>
    <mergeCell ref="H108:H109"/>
    <mergeCell ref="I108:I109"/>
    <mergeCell ref="J108:J109"/>
    <mergeCell ref="H35:H36"/>
    <mergeCell ref="I35:I36"/>
    <mergeCell ref="J35:J36"/>
    <mergeCell ref="H53:J53"/>
    <mergeCell ref="E54:E55"/>
    <mergeCell ref="F54:F55"/>
    <mergeCell ref="G54:G55"/>
    <mergeCell ref="H54:H55"/>
    <mergeCell ref="I54:I55"/>
    <mergeCell ref="J54:J55"/>
    <mergeCell ref="D3:F3"/>
    <mergeCell ref="B6:J6"/>
    <mergeCell ref="B106:J106"/>
    <mergeCell ref="E124:G124"/>
    <mergeCell ref="H124:J124"/>
    <mergeCell ref="H9:J9"/>
    <mergeCell ref="H34:J34"/>
    <mergeCell ref="E35:E36"/>
    <mergeCell ref="F35:F36"/>
    <mergeCell ref="G35:G36"/>
    <mergeCell ref="B2:C2"/>
    <mergeCell ref="B3:C3"/>
    <mergeCell ref="C124:C125"/>
    <mergeCell ref="D9:D11"/>
    <mergeCell ref="E9:G9"/>
    <mergeCell ref="D34:D36"/>
    <mergeCell ref="E34:G34"/>
    <mergeCell ref="D53:D55"/>
    <mergeCell ref="E53:G53"/>
    <mergeCell ref="D2:F2"/>
    <mergeCell ref="J10:J11"/>
    <mergeCell ref="E10:E11"/>
    <mergeCell ref="F10:F11"/>
    <mergeCell ref="G10:G11"/>
    <mergeCell ref="H10:H11"/>
    <mergeCell ref="I10:I11"/>
  </mergeCells>
  <printOptions horizontalCentered="1" verticalCentered="1"/>
  <pageMargins left="0.1968503937007874" right="0.1968503937007874" top="0.1968503937007874" bottom="0.1968503937007874" header="0.31496062992125984" footer="0.31496062992125984"/>
  <pageSetup horizontalDpi="600" verticalDpi="600" orientation="landscape" paperSize="9" scale="77" r:id="rId2"/>
  <headerFooter>
    <oddFooter>&amp;R&amp;"Arial,Normal"&amp;8&amp;F&amp;A</oddFooter>
  </headerFooter>
  <rowBreaks count="3" manualBreakCount="3">
    <brk id="51" max="255" man="1"/>
    <brk id="105" max="255" man="1"/>
    <brk id="145" max="255" man="1"/>
  </rowBreaks>
  <ignoredErrors>
    <ignoredError sqref="E12:J12" numberStoredAsText="1"/>
    <ignoredError sqref="G171:G174 G121 G176" formula="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gilchalencon</dc:creator>
  <cp:keywords/>
  <dc:description/>
  <cp:lastModifiedBy>DUCOUDRE Laetitia</cp:lastModifiedBy>
  <cp:lastPrinted>2021-03-04T13:23:27Z</cp:lastPrinted>
  <dcterms:created xsi:type="dcterms:W3CDTF">2014-12-30T11:35:36Z</dcterms:created>
  <dcterms:modified xsi:type="dcterms:W3CDTF">2023-02-01T10:31:56Z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4d2de845-233a-45f8-9f3d-6dec811a03ec</vt:lpwstr>
  </property>
</Properties>
</file>