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GCS_ENTITES\DGCS_1SSDIR_1B\1. Thématiques\04.2 FEAD\COMMUNICATION\MAJ site Internet-page FEAD\Janvier 2020\"/>
    </mc:Choice>
  </mc:AlternateContent>
  <bookViews>
    <workbookView xWindow="270" yWindow="705" windowWidth="24615" windowHeight="11070"/>
  </bookViews>
  <sheets>
    <sheet name="1.1.3 Liste des opérations prog" sheetId="1" r:id="rId1"/>
  </sheets>
  <calcPr calcId="162913"/>
</workbook>
</file>

<file path=xl/calcChain.xml><?xml version="1.0" encoding="utf-8"?>
<calcChain xmlns="http://schemas.openxmlformats.org/spreadsheetml/2006/main">
  <c r="Q29" i="1" l="1"/>
  <c r="P44" i="1" l="1"/>
  <c r="Q44" i="1"/>
  <c r="P43" i="1"/>
  <c r="Q43" i="1"/>
  <c r="Q32" i="1"/>
  <c r="P32" i="1" s="1"/>
  <c r="Q26" i="1"/>
  <c r="P26" i="1" s="1"/>
  <c r="Q14" i="1"/>
  <c r="P14" i="1" s="1"/>
  <c r="Q20" i="1"/>
  <c r="P20" i="1" s="1"/>
  <c r="Q13" i="1"/>
  <c r="P13" i="1" s="1"/>
  <c r="Q42" i="1"/>
  <c r="Q41" i="1"/>
  <c r="Q40" i="1"/>
  <c r="Q39" i="1"/>
  <c r="Q37" i="1"/>
  <c r="Q36" i="1"/>
  <c r="Q35" i="1"/>
  <c r="Q34" i="1"/>
  <c r="Q30" i="1"/>
  <c r="Q31" i="1"/>
  <c r="Q28" i="1"/>
  <c r="Q24" i="1"/>
  <c r="Q23" i="1"/>
  <c r="Q17" i="1"/>
  <c r="Q18" i="1"/>
  <c r="Q16" i="1"/>
  <c r="Q19" i="1"/>
  <c r="Q6" i="1"/>
  <c r="Q5" i="1"/>
  <c r="Q4" i="1"/>
  <c r="Q7" i="1"/>
  <c r="Q11" i="1" l="1"/>
  <c r="Q10" i="1"/>
  <c r="Q9" i="1"/>
  <c r="Q38" i="1"/>
  <c r="Q33" i="1"/>
  <c r="Q27" i="1"/>
  <c r="Q21" i="1"/>
  <c r="Q15" i="1"/>
  <c r="Q8" i="1"/>
  <c r="P4" i="1" l="1"/>
  <c r="P5" i="1"/>
  <c r="P6" i="1"/>
  <c r="P7" i="1"/>
  <c r="P8" i="1"/>
  <c r="P9" i="1"/>
  <c r="P10" i="1"/>
  <c r="P11" i="1"/>
  <c r="P12" i="1"/>
  <c r="P15" i="1"/>
  <c r="P16" i="1"/>
  <c r="P17" i="1"/>
  <c r="P18" i="1"/>
  <c r="P19" i="1"/>
  <c r="P21" i="1"/>
  <c r="P22" i="1"/>
  <c r="P23" i="1"/>
  <c r="P24" i="1"/>
  <c r="P25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2" i="1"/>
  <c r="Q3" i="1"/>
  <c r="P3" i="1" s="1"/>
</calcChain>
</file>

<file path=xl/comments1.xml><?xml version="1.0" encoding="utf-8"?>
<comments xmlns="http://schemas.openxmlformats.org/spreadsheetml/2006/main">
  <authors>
    <author>laurianne.hamon</author>
  </authors>
  <commentList>
    <comment ref="N14" authorId="0" shapeId="0">
      <text>
        <r>
          <rPr>
            <b/>
            <sz val="9"/>
            <color indexed="81"/>
            <rFont val="Tahoma"/>
            <charset val="1"/>
          </rPr>
          <t>laurianne.hamon:</t>
        </r>
        <r>
          <rPr>
            <sz val="9"/>
            <color indexed="81"/>
            <rFont val="Tahoma"/>
            <charset val="1"/>
          </rPr>
          <t xml:space="preserve">
Extension, par voie d'avenant, du marché CQG 2015. Comité de programmation du 8 août 2016</t>
        </r>
      </text>
    </comment>
    <comment ref="N26" authorId="0" shapeId="0">
      <text>
        <r>
          <rPr>
            <b/>
            <sz val="9"/>
            <color indexed="81"/>
            <rFont val="Tahoma"/>
            <charset val="1"/>
          </rPr>
          <t>laurianne.hamon:</t>
        </r>
        <r>
          <rPr>
            <sz val="9"/>
            <color indexed="81"/>
            <rFont val="Tahoma"/>
            <charset val="1"/>
          </rPr>
          <t xml:space="preserve">
Avenant au marché, modification du montant. Comité de programmation du 15 février 2017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laurianne.hamon:</t>
        </r>
        <r>
          <rPr>
            <sz val="9"/>
            <color indexed="81"/>
            <rFont val="Tahoma"/>
            <charset val="1"/>
          </rPr>
          <t xml:space="preserve">
Montant rectificatif lors du Comité du 3 juillet 2018</t>
        </r>
      </text>
    </comment>
  </commentList>
</comments>
</file>

<file path=xl/sharedStrings.xml><?xml version="1.0" encoding="utf-8"?>
<sst xmlns="http://schemas.openxmlformats.org/spreadsheetml/2006/main" count="319" uniqueCount="76">
  <si>
    <t>Code postal de l'opération</t>
  </si>
  <si>
    <t>Zone</t>
  </si>
  <si>
    <t>Département de l'opération</t>
  </si>
  <si>
    <t>Région de l'opération</t>
  </si>
  <si>
    <t>Date de programmation</t>
  </si>
  <si>
    <t>Programme</t>
  </si>
  <si>
    <t>Intitulé du projet  - operation name</t>
  </si>
  <si>
    <t>Résumé de l'opération - operation summary</t>
  </si>
  <si>
    <t>Nom du bénéficiaire - beneficiary name</t>
  </si>
  <si>
    <t>Code postal du bénéficiaire</t>
  </si>
  <si>
    <t>Date de début de l'opération - operation start date</t>
  </si>
  <si>
    <t>Date de fin de l'opération - operation end date</t>
  </si>
  <si>
    <t>Pays - Country</t>
  </si>
  <si>
    <t>Catégorie d'intervention - category of 
intervention</t>
  </si>
  <si>
    <t xml:space="preserve">Fonds </t>
  </si>
  <si>
    <t>Montant UE programmé - Union co-financing</t>
  </si>
  <si>
    <t>Total dépenses éligibles - Total eligible expenditure</t>
  </si>
  <si>
    <t xml:space="preserve">PO FEAD </t>
  </si>
  <si>
    <t>Liste des opérations programmées FEAD</t>
  </si>
  <si>
    <t>Marché Achat de denrées FEAD 2014</t>
  </si>
  <si>
    <t>Marché Achat de denrées FEAD 2015</t>
  </si>
  <si>
    <t>Marché Achat de denrées FEAD 2016</t>
  </si>
  <si>
    <t>Marché Achat de denrées FEAD 2017</t>
  </si>
  <si>
    <t>Marché Achat de denrées FEAD 2018</t>
  </si>
  <si>
    <t>Marché Achat de denrées FEAD 2019</t>
  </si>
  <si>
    <t>Forfait logistique 2014 - FFBA</t>
  </si>
  <si>
    <t>Forfait logistique 2014 - RDC</t>
  </si>
  <si>
    <t>Forfait logistique 2014 - SPF</t>
  </si>
  <si>
    <t>Forfait logistique 2014 - CRF</t>
  </si>
  <si>
    <t>Forfait logistique 2015 - FFBA</t>
  </si>
  <si>
    <t>Forfait logistique 2015 - RDC</t>
  </si>
  <si>
    <t>Forfait logistique 2015 - SPF</t>
  </si>
  <si>
    <t>Forfait logistique 2015 - CRF</t>
  </si>
  <si>
    <t>Forfait logistique 2016 - FFBA</t>
  </si>
  <si>
    <t>Forfait logistique 2016 - RDC</t>
  </si>
  <si>
    <t>Forfait logistique 2016 - SPF</t>
  </si>
  <si>
    <t>Forfait logistique 2016 - CRF</t>
  </si>
  <si>
    <t>Forfait logistique 2017 - FFBA</t>
  </si>
  <si>
    <t>Forfait logistique 2018 - RDC</t>
  </si>
  <si>
    <t>Forfait logistique 2018 - SPF</t>
  </si>
  <si>
    <t>Forfait logistique 2018 - CRF</t>
  </si>
  <si>
    <t>Forfait logistique 2017 - RDC</t>
  </si>
  <si>
    <t>Forfait logistique 2017 - SPF</t>
  </si>
  <si>
    <t>Forfait logistique 2017 - CRF</t>
  </si>
  <si>
    <t>Forfait logistique 2018 - FFBA</t>
  </si>
  <si>
    <t>Forfait logistique 2019 - FFBA</t>
  </si>
  <si>
    <t>Forfait logistique 2019 - RDC</t>
  </si>
  <si>
    <t>Forfait logistique 2019 - SPF</t>
  </si>
  <si>
    <t>Forfait logistique 2019 - CRF</t>
  </si>
  <si>
    <t>Marché Achat de denrées FEAD 2020</t>
  </si>
  <si>
    <t>Forfait logistique 2020 - FFBA</t>
  </si>
  <si>
    <t>Forfait logistique 2020 - RDC</t>
  </si>
  <si>
    <t>Forfait logistique 2020 - SPF</t>
  </si>
  <si>
    <t>Forfait logistique 2020 - CRF</t>
  </si>
  <si>
    <t>FranceAgriMer</t>
  </si>
  <si>
    <t>Fédération française des banques alimentaires</t>
  </si>
  <si>
    <t xml:space="preserve">Restaurants du Cœur </t>
  </si>
  <si>
    <t>Secours populaire français</t>
  </si>
  <si>
    <t>Croix-Rouge française</t>
  </si>
  <si>
    <t>France</t>
  </si>
  <si>
    <t>Fonds européen d'aide aux plus démunis</t>
  </si>
  <si>
    <t>Privation alimentaire</t>
  </si>
  <si>
    <t>Assistance technique</t>
  </si>
  <si>
    <t>Convention-cadre  et de gestion relative à la définition des missions confiées à l'ASP dans le cadre du FEAD 2015</t>
  </si>
  <si>
    <t xml:space="preserve">Contrôler la mise en œuvre du FEAD </t>
  </si>
  <si>
    <t>Contrôler la mise en œuvre du FEAD - sans sa partie gérée par l'OI, actions de FranceAgriMer pour l'établissement des certificats de service fait (CSF) du FEAD</t>
  </si>
  <si>
    <t>Marché CQG 2015</t>
  </si>
  <si>
    <t>Appui à la conception et à la réalisation du contrôle qualité gestion dans le cadre du FEAD</t>
  </si>
  <si>
    <t>DGCS</t>
  </si>
  <si>
    <t>Appui à la mise en œuvre du FEAD pour le compte de la DGCS : Organisation, structuration et gestion du FEAD</t>
  </si>
  <si>
    <t>Prise en charge des salaires du Pôle FEAD</t>
  </si>
  <si>
    <t>Contrôles sur place</t>
  </si>
  <si>
    <t>Marché d'externalisation des saisies sur le e-Portail Synergie</t>
  </si>
  <si>
    <t>Date de notification</t>
  </si>
  <si>
    <t>ASP</t>
  </si>
  <si>
    <t> Coûts administratifs, de transport et de stockage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</si>
</sst>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0000"/>
    <numFmt numFmtId="165" formatCode="_-* #,##0.000\ &quot;€&quot;_-;\-* #,##0.000\ &quot;€&quot;_-;_-* &quot;-&quot;??\ &quot;€&quot;_-;_-@_-"/>
  </numFmts>
  <fonts count="9">
    <font>
      <sz val="11"/>
      <color indexed="8"/>
      <name val="Calibri"/>
      <family val="2"/>
      <scheme val="minor"/>
    </font>
    <font>
      <sz val="11"/>
      <name val="Calibri"/>
    </font>
    <font>
      <sz val="11"/>
      <name val="Calibri"/>
    </font>
    <font>
      <sz val="11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bgColor indexed="49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0" fontId="3" fillId="2" borderId="0"/>
    <xf numFmtId="44" fontId="3" fillId="2" borderId="0" applyFont="0" applyFill="0" applyBorder="0" applyAlignment="0" applyProtection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4" fillId="2" borderId="3" xfId="1" applyFont="1" applyBorder="1" applyAlignment="1">
      <alignment horizontal="center" vertical="center" wrapText="1"/>
    </xf>
    <xf numFmtId="164" fontId="4" fillId="2" borderId="3" xfId="1" applyNumberFormat="1" applyFont="1" applyBorder="1" applyAlignment="1">
      <alignment horizontal="center" vertical="center" wrapText="1"/>
    </xf>
    <xf numFmtId="44" fontId="4" fillId="2" borderId="3" xfId="2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44" fontId="0" fillId="0" borderId="0" xfId="3" applyFont="1"/>
    <xf numFmtId="165" fontId="0" fillId="0" borderId="0" xfId="3" applyNumberFormat="1" applyFont="1"/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</cellXfs>
  <cellStyles count="4">
    <cellStyle name="Monétaire" xfId="3" builtinId="4"/>
    <cellStyle name="Monétaire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abSelected="1" topLeftCell="G37" zoomScaleNormal="100" workbookViewId="0">
      <selection activeCell="A34" sqref="A34:XFD34"/>
    </sheetView>
  </sheetViews>
  <sheetFormatPr baseColWidth="10" defaultColWidth="9.140625" defaultRowHeight="15"/>
  <cols>
    <col min="2" max="2" width="20.7109375" customWidth="1"/>
    <col min="3" max="3" width="40.42578125" customWidth="1"/>
    <col min="4" max="4" width="15.7109375" customWidth="1"/>
    <col min="5" max="12" width="12.7109375" customWidth="1"/>
    <col min="13" max="13" width="23.42578125" customWidth="1"/>
    <col min="14" max="14" width="14.7109375" customWidth="1"/>
    <col min="15" max="15" width="12.7109375" customWidth="1"/>
    <col min="16" max="16" width="19.42578125" bestFit="1" customWidth="1"/>
    <col min="17" max="17" width="27.140625" bestFit="1" customWidth="1"/>
    <col min="19" max="19" width="15.28515625" bestFit="1" customWidth="1"/>
  </cols>
  <sheetData>
    <row r="1" spans="1:17" ht="45" customHeight="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48">
      <c r="A2" s="3" t="s">
        <v>5</v>
      </c>
      <c r="B2" s="3" t="s">
        <v>6</v>
      </c>
      <c r="C2" s="3" t="s">
        <v>7</v>
      </c>
      <c r="D2" s="3" t="s">
        <v>8</v>
      </c>
      <c r="E2" s="4" t="s">
        <v>9</v>
      </c>
      <c r="F2" s="3" t="s">
        <v>10</v>
      </c>
      <c r="G2" s="3" t="s">
        <v>11</v>
      </c>
      <c r="H2" s="3" t="s">
        <v>0</v>
      </c>
      <c r="I2" s="3" t="s">
        <v>1</v>
      </c>
      <c r="J2" s="3" t="s">
        <v>2</v>
      </c>
      <c r="K2" s="3" t="s">
        <v>3</v>
      </c>
      <c r="L2" s="3" t="s">
        <v>12</v>
      </c>
      <c r="M2" s="3" t="s">
        <v>13</v>
      </c>
      <c r="N2" s="3" t="s">
        <v>4</v>
      </c>
      <c r="O2" s="3" t="s">
        <v>14</v>
      </c>
      <c r="P2" s="5" t="s">
        <v>15</v>
      </c>
      <c r="Q2" s="5" t="s">
        <v>16</v>
      </c>
    </row>
    <row r="3" spans="1:17" ht="39.950000000000003" customHeight="1">
      <c r="A3" s="1" t="s">
        <v>17</v>
      </c>
      <c r="B3" s="1" t="s">
        <v>19</v>
      </c>
      <c r="C3" s="1"/>
      <c r="D3" s="1" t="s">
        <v>54</v>
      </c>
      <c r="E3" s="6">
        <v>93100</v>
      </c>
      <c r="F3" s="8">
        <v>41793</v>
      </c>
      <c r="G3" s="9">
        <v>42369</v>
      </c>
      <c r="H3" s="1"/>
      <c r="I3" s="1" t="s">
        <v>59</v>
      </c>
      <c r="J3" s="1"/>
      <c r="K3" s="6"/>
      <c r="L3" s="1" t="s">
        <v>59</v>
      </c>
      <c r="M3" s="7" t="s">
        <v>61</v>
      </c>
      <c r="N3" s="8">
        <v>41919</v>
      </c>
      <c r="O3" s="1" t="s">
        <v>60</v>
      </c>
      <c r="P3" s="2">
        <f>Q3*0.85</f>
        <v>62718613.204499997</v>
      </c>
      <c r="Q3" s="2">
        <f>73786603.77</f>
        <v>73786603.769999996</v>
      </c>
    </row>
    <row r="4" spans="1:17" ht="40.5" customHeight="1">
      <c r="A4" s="1" t="s">
        <v>17</v>
      </c>
      <c r="B4" s="1" t="s">
        <v>25</v>
      </c>
      <c r="C4" s="1"/>
      <c r="D4" s="1" t="s">
        <v>55</v>
      </c>
      <c r="E4" s="6">
        <v>94250</v>
      </c>
      <c r="F4" s="8">
        <v>41793</v>
      </c>
      <c r="G4" s="9">
        <v>42369</v>
      </c>
      <c r="H4" s="1"/>
      <c r="I4" s="1" t="s">
        <v>59</v>
      </c>
      <c r="J4" s="1"/>
      <c r="K4" s="6"/>
      <c r="L4" s="1" t="s">
        <v>59</v>
      </c>
      <c r="M4" s="7" t="s">
        <v>75</v>
      </c>
      <c r="N4" s="8">
        <v>41919</v>
      </c>
      <c r="O4" s="1" t="s">
        <v>60</v>
      </c>
      <c r="P4" s="2">
        <f t="shared" ref="P4:P44" si="0">Q4*0.85</f>
        <v>1085991.1524999999</v>
      </c>
      <c r="Q4" s="2">
        <f>1277636.65</f>
        <v>1277636.6499999999</v>
      </c>
    </row>
    <row r="5" spans="1:17" ht="39.950000000000003" customHeight="1">
      <c r="A5" s="1" t="s">
        <v>17</v>
      </c>
      <c r="B5" s="1" t="s">
        <v>26</v>
      </c>
      <c r="C5" s="1"/>
      <c r="D5" s="1" t="s">
        <v>56</v>
      </c>
      <c r="E5" s="6">
        <v>75009</v>
      </c>
      <c r="F5" s="8">
        <v>41793</v>
      </c>
      <c r="G5" s="9">
        <v>42369</v>
      </c>
      <c r="H5" s="1"/>
      <c r="I5" s="1" t="s">
        <v>59</v>
      </c>
      <c r="J5" s="1"/>
      <c r="K5" s="6"/>
      <c r="L5" s="1" t="s">
        <v>59</v>
      </c>
      <c r="M5" s="7" t="s">
        <v>75</v>
      </c>
      <c r="N5" s="8">
        <v>41919</v>
      </c>
      <c r="O5" s="1" t="s">
        <v>60</v>
      </c>
      <c r="P5" s="2">
        <f t="shared" si="0"/>
        <v>911734.6925</v>
      </c>
      <c r="Q5" s="2">
        <f>1072629.05</f>
        <v>1072629.05</v>
      </c>
    </row>
    <row r="6" spans="1:17" ht="39.950000000000003" customHeight="1">
      <c r="A6" s="1" t="s">
        <v>17</v>
      </c>
      <c r="B6" s="1" t="s">
        <v>27</v>
      </c>
      <c r="C6" s="1"/>
      <c r="D6" s="1" t="s">
        <v>57</v>
      </c>
      <c r="E6" s="6">
        <v>75140</v>
      </c>
      <c r="F6" s="8">
        <v>41793</v>
      </c>
      <c r="G6" s="9">
        <v>42369</v>
      </c>
      <c r="H6" s="1"/>
      <c r="I6" s="1" t="s">
        <v>59</v>
      </c>
      <c r="J6" s="1"/>
      <c r="K6" s="6"/>
      <c r="L6" s="1" t="s">
        <v>59</v>
      </c>
      <c r="M6" s="7" t="s">
        <v>75</v>
      </c>
      <c r="N6" s="8">
        <v>41919</v>
      </c>
      <c r="O6" s="1" t="s">
        <v>60</v>
      </c>
      <c r="P6" s="2">
        <f t="shared" si="0"/>
        <v>1009753.9555</v>
      </c>
      <c r="Q6" s="2">
        <f>1187945.83</f>
        <v>1187945.83</v>
      </c>
    </row>
    <row r="7" spans="1:17" ht="39.950000000000003" customHeight="1">
      <c r="A7" s="1" t="s">
        <v>17</v>
      </c>
      <c r="B7" s="1" t="s">
        <v>28</v>
      </c>
      <c r="C7" s="1"/>
      <c r="D7" s="1" t="s">
        <v>58</v>
      </c>
      <c r="E7" s="6">
        <v>92120</v>
      </c>
      <c r="F7" s="8">
        <v>41793</v>
      </c>
      <c r="G7" s="9">
        <v>42369</v>
      </c>
      <c r="H7" s="1"/>
      <c r="I7" s="1" t="s">
        <v>59</v>
      </c>
      <c r="J7" s="1"/>
      <c r="K7" s="6"/>
      <c r="L7" s="1" t="s">
        <v>59</v>
      </c>
      <c r="M7" s="7" t="s">
        <v>75</v>
      </c>
      <c r="N7" s="8">
        <v>41919</v>
      </c>
      <c r="O7" s="1" t="s">
        <v>60</v>
      </c>
      <c r="P7" s="2">
        <f t="shared" si="0"/>
        <v>104242.708</v>
      </c>
      <c r="Q7" s="2">
        <f>122638.48</f>
        <v>122638.48</v>
      </c>
    </row>
    <row r="8" spans="1:17" ht="39.950000000000003" customHeight="1">
      <c r="A8" s="1" t="s">
        <v>17</v>
      </c>
      <c r="B8" s="1" t="s">
        <v>20</v>
      </c>
      <c r="C8" s="1"/>
      <c r="D8" s="1" t="s">
        <v>54</v>
      </c>
      <c r="E8" s="1">
        <v>93100</v>
      </c>
      <c r="F8" s="8">
        <v>42117</v>
      </c>
      <c r="G8" s="8">
        <v>42735</v>
      </c>
      <c r="H8" s="1"/>
      <c r="I8" s="1" t="s">
        <v>59</v>
      </c>
      <c r="J8" s="1"/>
      <c r="K8" s="6"/>
      <c r="L8" s="1" t="s">
        <v>59</v>
      </c>
      <c r="M8" s="7" t="s">
        <v>61</v>
      </c>
      <c r="N8" s="8">
        <v>41919</v>
      </c>
      <c r="O8" s="1" t="s">
        <v>60</v>
      </c>
      <c r="P8" s="2">
        <f t="shared" si="0"/>
        <v>64582251.872499995</v>
      </c>
      <c r="Q8" s="2">
        <f>75979119.85</f>
        <v>75979119.849999994</v>
      </c>
    </row>
    <row r="9" spans="1:17" ht="39.950000000000003" customHeight="1">
      <c r="A9" s="1" t="s">
        <v>17</v>
      </c>
      <c r="B9" s="1" t="s">
        <v>29</v>
      </c>
      <c r="C9" s="1"/>
      <c r="D9" s="1" t="s">
        <v>55</v>
      </c>
      <c r="E9" s="1">
        <v>94250</v>
      </c>
      <c r="F9" s="8">
        <v>42117</v>
      </c>
      <c r="G9" s="8">
        <v>42735</v>
      </c>
      <c r="H9" s="1"/>
      <c r="I9" s="1" t="s">
        <v>59</v>
      </c>
      <c r="J9" s="1"/>
      <c r="K9" s="6"/>
      <c r="L9" s="1" t="s">
        <v>59</v>
      </c>
      <c r="M9" s="7" t="s">
        <v>75</v>
      </c>
      <c r="N9" s="8">
        <v>41919</v>
      </c>
      <c r="O9" s="1" t="s">
        <v>60</v>
      </c>
      <c r="P9" s="2">
        <f t="shared" si="0"/>
        <v>968733.78</v>
      </c>
      <c r="Q9" s="2">
        <f>1139686.8</f>
        <v>1139686.8</v>
      </c>
    </row>
    <row r="10" spans="1:17" ht="39.950000000000003" customHeight="1">
      <c r="A10" s="1" t="s">
        <v>17</v>
      </c>
      <c r="B10" s="1" t="s">
        <v>30</v>
      </c>
      <c r="C10" s="1"/>
      <c r="D10" s="1" t="s">
        <v>56</v>
      </c>
      <c r="E10" s="1">
        <v>75009</v>
      </c>
      <c r="F10" s="8">
        <v>42117</v>
      </c>
      <c r="G10" s="8">
        <v>42735</v>
      </c>
      <c r="H10" s="1"/>
      <c r="I10" s="1" t="s">
        <v>59</v>
      </c>
      <c r="J10" s="1"/>
      <c r="K10" s="6"/>
      <c r="L10" s="1" t="s">
        <v>59</v>
      </c>
      <c r="M10" s="7" t="s">
        <v>75</v>
      </c>
      <c r="N10" s="8">
        <v>41919</v>
      </c>
      <c r="O10" s="1" t="s">
        <v>60</v>
      </c>
      <c r="P10" s="2">
        <f t="shared" si="0"/>
        <v>1065607.1580000001</v>
      </c>
      <c r="Q10" s="2">
        <f>1253655.48</f>
        <v>1253655.48</v>
      </c>
    </row>
    <row r="11" spans="1:17" ht="39.950000000000003" customHeight="1">
      <c r="A11" s="1" t="s">
        <v>17</v>
      </c>
      <c r="B11" s="1" t="s">
        <v>31</v>
      </c>
      <c r="C11" s="1"/>
      <c r="D11" s="1" t="s">
        <v>57</v>
      </c>
      <c r="E11" s="1">
        <v>75140</v>
      </c>
      <c r="F11" s="8">
        <v>42117</v>
      </c>
      <c r="G11" s="8">
        <v>42735</v>
      </c>
      <c r="H11" s="1"/>
      <c r="I11" s="1" t="s">
        <v>59</v>
      </c>
      <c r="J11" s="1"/>
      <c r="K11" s="6"/>
      <c r="L11" s="1" t="s">
        <v>59</v>
      </c>
      <c r="M11" s="7" t="s">
        <v>75</v>
      </c>
      <c r="N11" s="8">
        <v>41919</v>
      </c>
      <c r="O11" s="1" t="s">
        <v>60</v>
      </c>
      <c r="P11" s="2">
        <f t="shared" si="0"/>
        <v>1097898.284</v>
      </c>
      <c r="Q11" s="2">
        <f>1291645.04</f>
        <v>1291645.04</v>
      </c>
    </row>
    <row r="12" spans="1:17" ht="39.950000000000003" customHeight="1">
      <c r="A12" s="1" t="s">
        <v>17</v>
      </c>
      <c r="B12" s="1" t="s">
        <v>32</v>
      </c>
      <c r="C12" s="1"/>
      <c r="D12" s="1" t="s">
        <v>58</v>
      </c>
      <c r="E12" s="1">
        <v>92120</v>
      </c>
      <c r="F12" s="8">
        <v>42117</v>
      </c>
      <c r="G12" s="8">
        <v>42735</v>
      </c>
      <c r="H12" s="1"/>
      <c r="I12" s="1" t="s">
        <v>59</v>
      </c>
      <c r="J12" s="1"/>
      <c r="K12" s="6"/>
      <c r="L12" s="1" t="s">
        <v>59</v>
      </c>
      <c r="M12" s="7" t="s">
        <v>75</v>
      </c>
      <c r="N12" s="8">
        <v>41919</v>
      </c>
      <c r="O12" s="1" t="s">
        <v>60</v>
      </c>
      <c r="P12" s="2">
        <f t="shared" si="0"/>
        <v>96873.377999999997</v>
      </c>
      <c r="Q12" s="2">
        <v>113968.68</v>
      </c>
    </row>
    <row r="13" spans="1:17" ht="39.950000000000003" customHeight="1">
      <c r="A13" s="1" t="s">
        <v>17</v>
      </c>
      <c r="B13" s="1" t="s">
        <v>63</v>
      </c>
      <c r="D13" s="13" t="s">
        <v>74</v>
      </c>
      <c r="E13" s="1">
        <v>93100</v>
      </c>
      <c r="F13" s="8">
        <v>41830</v>
      </c>
      <c r="G13" s="8">
        <v>45565</v>
      </c>
      <c r="H13" s="1"/>
      <c r="I13" s="1" t="s">
        <v>59</v>
      </c>
      <c r="J13" s="1"/>
      <c r="K13" s="6"/>
      <c r="L13" s="1" t="s">
        <v>59</v>
      </c>
      <c r="M13" s="7" t="s">
        <v>62</v>
      </c>
      <c r="N13" s="8">
        <v>42152</v>
      </c>
      <c r="O13" s="1" t="s">
        <v>60</v>
      </c>
      <c r="P13" s="2">
        <f t="shared" si="0"/>
        <v>850000</v>
      </c>
      <c r="Q13" s="2">
        <f>1000000</f>
        <v>1000000</v>
      </c>
    </row>
    <row r="14" spans="1:17" ht="39.950000000000003" customHeight="1">
      <c r="A14" s="1" t="s">
        <v>17</v>
      </c>
      <c r="B14" s="1" t="s">
        <v>66</v>
      </c>
      <c r="C14" s="1" t="s">
        <v>67</v>
      </c>
      <c r="D14" s="1" t="s">
        <v>68</v>
      </c>
      <c r="E14" s="1">
        <v>75014</v>
      </c>
      <c r="F14" s="8">
        <v>42255</v>
      </c>
      <c r="G14" s="8">
        <v>42620</v>
      </c>
      <c r="H14" s="1"/>
      <c r="I14" s="1" t="s">
        <v>59</v>
      </c>
      <c r="J14" s="1"/>
      <c r="K14" s="6"/>
      <c r="L14" s="1" t="s">
        <v>59</v>
      </c>
      <c r="M14" s="7" t="s">
        <v>62</v>
      </c>
      <c r="N14" s="8">
        <v>42152</v>
      </c>
      <c r="O14" s="1" t="s">
        <v>60</v>
      </c>
      <c r="P14" s="2">
        <f t="shared" si="0"/>
        <v>22032</v>
      </c>
      <c r="Q14" s="2">
        <f>23040+2880</f>
        <v>25920</v>
      </c>
    </row>
    <row r="15" spans="1:17" ht="39.950000000000003" customHeight="1">
      <c r="A15" s="1" t="s">
        <v>17</v>
      </c>
      <c r="B15" s="1" t="s">
        <v>21</v>
      </c>
      <c r="C15" s="1"/>
      <c r="D15" s="1" t="s">
        <v>54</v>
      </c>
      <c r="E15" s="1">
        <v>93100</v>
      </c>
      <c r="F15" s="8">
        <v>42509</v>
      </c>
      <c r="G15" s="8">
        <v>43100</v>
      </c>
      <c r="H15" s="1"/>
      <c r="I15" s="1" t="s">
        <v>59</v>
      </c>
      <c r="J15" s="1"/>
      <c r="K15" s="6"/>
      <c r="L15" s="1" t="s">
        <v>59</v>
      </c>
      <c r="M15" s="7" t="s">
        <v>61</v>
      </c>
      <c r="N15" s="8">
        <v>42286</v>
      </c>
      <c r="O15" s="1" t="s">
        <v>60</v>
      </c>
      <c r="P15" s="2">
        <f t="shared" si="0"/>
        <v>65873896.096500002</v>
      </c>
      <c r="Q15" s="2">
        <f>77498701.29</f>
        <v>77498701.290000007</v>
      </c>
    </row>
    <row r="16" spans="1:17" ht="39.950000000000003" customHeight="1">
      <c r="A16" s="1" t="s">
        <v>17</v>
      </c>
      <c r="B16" s="1" t="s">
        <v>33</v>
      </c>
      <c r="C16" s="1"/>
      <c r="D16" s="1" t="s">
        <v>55</v>
      </c>
      <c r="E16" s="1">
        <v>94250</v>
      </c>
      <c r="F16" s="8">
        <v>42509</v>
      </c>
      <c r="G16" s="8">
        <v>43100</v>
      </c>
      <c r="H16" s="1"/>
      <c r="I16" s="1" t="s">
        <v>59</v>
      </c>
      <c r="J16" s="1"/>
      <c r="K16" s="6"/>
      <c r="L16" s="1" t="s">
        <v>59</v>
      </c>
      <c r="M16" s="7" t="s">
        <v>75</v>
      </c>
      <c r="N16" s="8">
        <v>42286</v>
      </c>
      <c r="O16" s="1" t="s">
        <v>60</v>
      </c>
      <c r="P16" s="2">
        <f t="shared" si="0"/>
        <v>1053982.3370000001</v>
      </c>
      <c r="Q16" s="2">
        <f>1239979.22</f>
        <v>1239979.22</v>
      </c>
    </row>
    <row r="17" spans="1:19" ht="39.950000000000003" customHeight="1">
      <c r="A17" s="1" t="s">
        <v>17</v>
      </c>
      <c r="B17" s="1" t="s">
        <v>34</v>
      </c>
      <c r="C17" s="1"/>
      <c r="D17" s="1" t="s">
        <v>56</v>
      </c>
      <c r="E17" s="1">
        <v>75009</v>
      </c>
      <c r="F17" s="8">
        <v>42509</v>
      </c>
      <c r="G17" s="8">
        <v>43100</v>
      </c>
      <c r="H17" s="1"/>
      <c r="I17" s="1" t="s">
        <v>59</v>
      </c>
      <c r="J17" s="1"/>
      <c r="K17" s="6"/>
      <c r="L17" s="1" t="s">
        <v>59</v>
      </c>
      <c r="M17" s="7" t="s">
        <v>75</v>
      </c>
      <c r="N17" s="8">
        <v>42286</v>
      </c>
      <c r="O17" s="1" t="s">
        <v>60</v>
      </c>
      <c r="P17" s="2">
        <f t="shared" si="0"/>
        <v>1053982.3370000001</v>
      </c>
      <c r="Q17" s="2">
        <f>1239979.22</f>
        <v>1239979.22</v>
      </c>
    </row>
    <row r="18" spans="1:19" ht="39.950000000000003" customHeight="1">
      <c r="A18" s="1" t="s">
        <v>17</v>
      </c>
      <c r="B18" s="1" t="s">
        <v>35</v>
      </c>
      <c r="C18" s="1"/>
      <c r="D18" s="1" t="s">
        <v>57</v>
      </c>
      <c r="E18" s="1">
        <v>75140</v>
      </c>
      <c r="F18" s="8">
        <v>42509</v>
      </c>
      <c r="G18" s="8">
        <v>43100</v>
      </c>
      <c r="H18" s="1"/>
      <c r="I18" s="1" t="s">
        <v>59</v>
      </c>
      <c r="J18" s="1"/>
      <c r="K18" s="6"/>
      <c r="L18" s="1" t="s">
        <v>59</v>
      </c>
      <c r="M18" s="7" t="s">
        <v>75</v>
      </c>
      <c r="N18" s="8">
        <v>42286</v>
      </c>
      <c r="O18" s="1" t="s">
        <v>60</v>
      </c>
      <c r="P18" s="2">
        <f t="shared" si="0"/>
        <v>1053982.3370000001</v>
      </c>
      <c r="Q18" s="2">
        <f>1239979.22</f>
        <v>1239979.22</v>
      </c>
    </row>
    <row r="19" spans="1:19" ht="39.950000000000003" customHeight="1">
      <c r="A19" s="1" t="s">
        <v>17</v>
      </c>
      <c r="B19" s="1" t="s">
        <v>36</v>
      </c>
      <c r="C19" s="1"/>
      <c r="D19" s="1" t="s">
        <v>58</v>
      </c>
      <c r="E19" s="1">
        <v>92120</v>
      </c>
      <c r="F19" s="8">
        <v>42509</v>
      </c>
      <c r="G19" s="8">
        <v>43100</v>
      </c>
      <c r="H19" s="1"/>
      <c r="I19" s="1" t="s">
        <v>59</v>
      </c>
      <c r="J19" s="1"/>
      <c r="K19" s="6"/>
      <c r="L19" s="1" t="s">
        <v>59</v>
      </c>
      <c r="M19" s="7" t="s">
        <v>75</v>
      </c>
      <c r="N19" s="8">
        <v>42286</v>
      </c>
      <c r="O19" s="1" t="s">
        <v>60</v>
      </c>
      <c r="P19" s="2">
        <f t="shared" si="0"/>
        <v>131747.78999999998</v>
      </c>
      <c r="Q19" s="2">
        <f>154997.4</f>
        <v>154997.4</v>
      </c>
    </row>
    <row r="20" spans="1:19" ht="39.950000000000003" customHeight="1">
      <c r="A20" s="1" t="s">
        <v>17</v>
      </c>
      <c r="B20" s="1" t="s">
        <v>64</v>
      </c>
      <c r="C20" s="1" t="s">
        <v>65</v>
      </c>
      <c r="D20" s="1" t="s">
        <v>54</v>
      </c>
      <c r="E20" s="1">
        <v>93100</v>
      </c>
      <c r="F20" s="8">
        <v>42552</v>
      </c>
      <c r="G20" s="8">
        <v>43646</v>
      </c>
      <c r="H20" s="1"/>
      <c r="I20" s="1" t="s">
        <v>59</v>
      </c>
      <c r="J20" s="1"/>
      <c r="K20" s="6"/>
      <c r="L20" s="1" t="s">
        <v>59</v>
      </c>
      <c r="M20" s="12" t="s">
        <v>62</v>
      </c>
      <c r="N20" s="8">
        <v>42590</v>
      </c>
      <c r="O20" s="1" t="s">
        <v>60</v>
      </c>
      <c r="P20" s="2">
        <f t="shared" si="0"/>
        <v>1400204.0225</v>
      </c>
      <c r="Q20" s="2">
        <f>1647298.85</f>
        <v>1647298.85</v>
      </c>
    </row>
    <row r="21" spans="1:19" ht="39.950000000000003" customHeight="1">
      <c r="A21" s="1" t="s">
        <v>17</v>
      </c>
      <c r="B21" s="1" t="s">
        <v>22</v>
      </c>
      <c r="C21" s="1"/>
      <c r="D21" s="1" t="s">
        <v>54</v>
      </c>
      <c r="E21" s="1">
        <v>93100</v>
      </c>
      <c r="F21" s="8">
        <v>42912</v>
      </c>
      <c r="G21" s="8">
        <v>43465</v>
      </c>
      <c r="H21" s="1"/>
      <c r="I21" s="1" t="s">
        <v>59</v>
      </c>
      <c r="J21" s="1"/>
      <c r="K21" s="6"/>
      <c r="L21" s="1" t="s">
        <v>59</v>
      </c>
      <c r="M21" s="7" t="s">
        <v>61</v>
      </c>
      <c r="N21" s="8">
        <v>42627</v>
      </c>
      <c r="O21" s="1" t="s">
        <v>60</v>
      </c>
      <c r="P21" s="2">
        <f t="shared" si="0"/>
        <v>67191374.174999997</v>
      </c>
      <c r="Q21" s="2">
        <f>79048675.5</f>
        <v>79048675.5</v>
      </c>
    </row>
    <row r="22" spans="1:19" ht="39.950000000000003" customHeight="1">
      <c r="A22" s="1" t="s">
        <v>17</v>
      </c>
      <c r="B22" s="1" t="s">
        <v>37</v>
      </c>
      <c r="C22" s="1"/>
      <c r="D22" s="1" t="s">
        <v>55</v>
      </c>
      <c r="E22" s="1">
        <v>94250</v>
      </c>
      <c r="F22" s="8">
        <v>42912</v>
      </c>
      <c r="G22" s="8">
        <v>43465</v>
      </c>
      <c r="H22" s="1"/>
      <c r="I22" s="1" t="s">
        <v>59</v>
      </c>
      <c r="J22" s="1"/>
      <c r="K22" s="6"/>
      <c r="L22" s="1" t="s">
        <v>59</v>
      </c>
      <c r="M22" s="7" t="s">
        <v>75</v>
      </c>
      <c r="N22" s="8">
        <v>42627</v>
      </c>
      <c r="O22" s="1" t="s">
        <v>60</v>
      </c>
      <c r="P22" s="2">
        <f t="shared" si="0"/>
        <v>1138715.216</v>
      </c>
      <c r="Q22" s="2">
        <v>1339664.96</v>
      </c>
      <c r="S22" s="11"/>
    </row>
    <row r="23" spans="1:19" ht="39.950000000000003" customHeight="1">
      <c r="A23" s="1" t="s">
        <v>17</v>
      </c>
      <c r="B23" s="1" t="s">
        <v>41</v>
      </c>
      <c r="C23" s="1"/>
      <c r="D23" s="1" t="s">
        <v>56</v>
      </c>
      <c r="E23" s="1">
        <v>75009</v>
      </c>
      <c r="F23" s="8">
        <v>42912</v>
      </c>
      <c r="G23" s="8">
        <v>43465</v>
      </c>
      <c r="H23" s="1"/>
      <c r="I23" s="1" t="s">
        <v>59</v>
      </c>
      <c r="J23" s="1"/>
      <c r="K23" s="6"/>
      <c r="L23" s="1" t="s">
        <v>59</v>
      </c>
      <c r="M23" s="7" t="s">
        <v>75</v>
      </c>
      <c r="N23" s="8">
        <v>42627</v>
      </c>
      <c r="O23" s="1" t="s">
        <v>60</v>
      </c>
      <c r="P23" s="2">
        <f t="shared" si="0"/>
        <v>1073516.1359999999</v>
      </c>
      <c r="Q23" s="2">
        <f>1262960.16</f>
        <v>1262960.1599999999</v>
      </c>
    </row>
    <row r="24" spans="1:19" ht="39.950000000000003" customHeight="1">
      <c r="A24" s="1" t="s">
        <v>17</v>
      </c>
      <c r="B24" s="1" t="s">
        <v>42</v>
      </c>
      <c r="C24" s="1"/>
      <c r="D24" s="1" t="s">
        <v>57</v>
      </c>
      <c r="E24" s="1">
        <v>75140</v>
      </c>
      <c r="F24" s="8">
        <v>42912</v>
      </c>
      <c r="G24" s="8">
        <v>43465</v>
      </c>
      <c r="H24" s="1"/>
      <c r="I24" s="1" t="s">
        <v>59</v>
      </c>
      <c r="J24" s="1"/>
      <c r="K24" s="6"/>
      <c r="L24" s="1" t="s">
        <v>59</v>
      </c>
      <c r="M24" s="7" t="s">
        <v>75</v>
      </c>
      <c r="N24" s="8">
        <v>42627</v>
      </c>
      <c r="O24" s="1" t="s">
        <v>60</v>
      </c>
      <c r="P24" s="2">
        <f t="shared" si="0"/>
        <v>1080145.9745</v>
      </c>
      <c r="Q24" s="2">
        <f>1270759.97</f>
        <v>1270759.97</v>
      </c>
    </row>
    <row r="25" spans="1:19" ht="39.950000000000003" customHeight="1">
      <c r="A25" s="1" t="s">
        <v>17</v>
      </c>
      <c r="B25" s="1" t="s">
        <v>43</v>
      </c>
      <c r="C25" s="1"/>
      <c r="D25" s="1" t="s">
        <v>58</v>
      </c>
      <c r="E25" s="1">
        <v>92120</v>
      </c>
      <c r="F25" s="8">
        <v>42912</v>
      </c>
      <c r="G25" s="8">
        <v>43465</v>
      </c>
      <c r="H25" s="1"/>
      <c r="I25" s="1" t="s">
        <v>59</v>
      </c>
      <c r="J25" s="1"/>
      <c r="K25" s="6"/>
      <c r="L25" s="1" t="s">
        <v>59</v>
      </c>
      <c r="M25" s="7" t="s">
        <v>75</v>
      </c>
      <c r="N25" s="8">
        <v>42627</v>
      </c>
      <c r="O25" s="1" t="s">
        <v>60</v>
      </c>
      <c r="P25" s="2">
        <f t="shared" si="0"/>
        <v>67191.377999999997</v>
      </c>
      <c r="Q25" s="2">
        <v>79048.679999999993</v>
      </c>
      <c r="S25" s="11"/>
    </row>
    <row r="26" spans="1:19" ht="39.950000000000003" customHeight="1">
      <c r="A26" s="1" t="s">
        <v>17</v>
      </c>
      <c r="B26" s="1" t="s">
        <v>69</v>
      </c>
      <c r="C26" s="1"/>
      <c r="D26" s="1" t="s">
        <v>68</v>
      </c>
      <c r="E26" s="1">
        <v>75014</v>
      </c>
      <c r="F26" s="8">
        <v>42669</v>
      </c>
      <c r="G26" s="8">
        <v>42911</v>
      </c>
      <c r="H26" s="1"/>
      <c r="I26" s="1" t="s">
        <v>59</v>
      </c>
      <c r="J26" s="1"/>
      <c r="K26" s="6"/>
      <c r="L26" s="1" t="s">
        <v>59</v>
      </c>
      <c r="M26" s="7" t="s">
        <v>62</v>
      </c>
      <c r="N26" s="8">
        <v>42667</v>
      </c>
      <c r="O26" s="1" t="s">
        <v>60</v>
      </c>
      <c r="P26" s="2">
        <f t="shared" si="0"/>
        <v>65657.399999999994</v>
      </c>
      <c r="Q26" s="2">
        <f>69864+7380</f>
        <v>77244</v>
      </c>
      <c r="S26" s="11"/>
    </row>
    <row r="27" spans="1:19" ht="39.950000000000003" customHeight="1">
      <c r="A27" s="1" t="s">
        <v>17</v>
      </c>
      <c r="B27" s="1" t="s">
        <v>23</v>
      </c>
      <c r="C27" s="1"/>
      <c r="D27" s="1" t="s">
        <v>54</v>
      </c>
      <c r="E27" s="1">
        <v>93100</v>
      </c>
      <c r="F27" s="8">
        <v>43257</v>
      </c>
      <c r="G27" s="8">
        <v>43830</v>
      </c>
      <c r="H27" s="1"/>
      <c r="I27" s="1" t="s">
        <v>59</v>
      </c>
      <c r="J27" s="1"/>
      <c r="K27" s="6"/>
      <c r="L27" s="1" t="s">
        <v>59</v>
      </c>
      <c r="M27" s="7" t="s">
        <v>61</v>
      </c>
      <c r="N27" s="8">
        <v>42977</v>
      </c>
      <c r="O27" s="1" t="s">
        <v>60</v>
      </c>
      <c r="P27" s="2">
        <f t="shared" si="0"/>
        <v>68535201.777500004</v>
      </c>
      <c r="Q27" s="2">
        <f>80629649.15</f>
        <v>80629649.150000006</v>
      </c>
      <c r="S27" s="10"/>
    </row>
    <row r="28" spans="1:19" ht="39.950000000000003" customHeight="1">
      <c r="A28" s="1" t="s">
        <v>17</v>
      </c>
      <c r="B28" s="1" t="s">
        <v>44</v>
      </c>
      <c r="C28" s="1"/>
      <c r="D28" s="1" t="s">
        <v>55</v>
      </c>
      <c r="E28" s="1">
        <v>94250</v>
      </c>
      <c r="F28" s="8">
        <v>43257</v>
      </c>
      <c r="G28" s="8">
        <v>43830</v>
      </c>
      <c r="H28" s="1"/>
      <c r="I28" s="1" t="s">
        <v>59</v>
      </c>
      <c r="J28" s="1"/>
      <c r="K28" s="6"/>
      <c r="L28" s="1" t="s">
        <v>59</v>
      </c>
      <c r="M28" s="7" t="s">
        <v>75</v>
      </c>
      <c r="N28" s="8">
        <v>42977</v>
      </c>
      <c r="O28" s="1" t="s">
        <v>60</v>
      </c>
      <c r="P28" s="2">
        <f t="shared" si="0"/>
        <v>1156742.186</v>
      </c>
      <c r="Q28" s="2">
        <f>1360873.16</f>
        <v>1360873.16</v>
      </c>
      <c r="S28" s="11"/>
    </row>
    <row r="29" spans="1:19" ht="39.950000000000003" customHeight="1">
      <c r="A29" s="1" t="s">
        <v>17</v>
      </c>
      <c r="B29" s="1" t="s">
        <v>38</v>
      </c>
      <c r="C29" s="1"/>
      <c r="D29" s="1" t="s">
        <v>56</v>
      </c>
      <c r="E29" s="1">
        <v>75009</v>
      </c>
      <c r="F29" s="8">
        <v>43257</v>
      </c>
      <c r="G29" s="8">
        <v>43830</v>
      </c>
      <c r="H29" s="1"/>
      <c r="I29" s="1" t="s">
        <v>59</v>
      </c>
      <c r="J29" s="1"/>
      <c r="K29" s="6"/>
      <c r="L29" s="1" t="s">
        <v>59</v>
      </c>
      <c r="M29" s="7" t="s">
        <v>75</v>
      </c>
      <c r="N29" s="8">
        <v>42977</v>
      </c>
      <c r="O29" s="1" t="s">
        <v>60</v>
      </c>
      <c r="P29" s="2">
        <f t="shared" si="0"/>
        <v>1100560.1694999998</v>
      </c>
      <c r="Q29" s="2">
        <f>1294776.67</f>
        <v>1294776.67</v>
      </c>
      <c r="S29" s="11"/>
    </row>
    <row r="30" spans="1:19" ht="39.950000000000003" customHeight="1">
      <c r="A30" s="1" t="s">
        <v>17</v>
      </c>
      <c r="B30" s="1" t="s">
        <v>39</v>
      </c>
      <c r="C30" s="1"/>
      <c r="D30" s="1" t="s">
        <v>57</v>
      </c>
      <c r="E30" s="1">
        <v>75140</v>
      </c>
      <c r="F30" s="8">
        <v>43257</v>
      </c>
      <c r="G30" s="8">
        <v>43830</v>
      </c>
      <c r="H30" s="1"/>
      <c r="I30" s="1" t="s">
        <v>59</v>
      </c>
      <c r="J30" s="1"/>
      <c r="K30" s="6"/>
      <c r="L30" s="1" t="s">
        <v>59</v>
      </c>
      <c r="M30" s="7" t="s">
        <v>75</v>
      </c>
      <c r="N30" s="8">
        <v>42977</v>
      </c>
      <c r="O30" s="1" t="s">
        <v>60</v>
      </c>
      <c r="P30" s="2">
        <f t="shared" si="0"/>
        <v>1096600.5975000001</v>
      </c>
      <c r="Q30" s="2">
        <f>1290118.35</f>
        <v>1290118.3500000001</v>
      </c>
      <c r="S30" s="11"/>
    </row>
    <row r="31" spans="1:19" ht="39.950000000000003" customHeight="1">
      <c r="A31" s="1" t="s">
        <v>17</v>
      </c>
      <c r="B31" s="1" t="s">
        <v>40</v>
      </c>
      <c r="C31" s="1"/>
      <c r="D31" s="1" t="s">
        <v>58</v>
      </c>
      <c r="E31" s="1">
        <v>92120</v>
      </c>
      <c r="F31" s="8">
        <v>43257</v>
      </c>
      <c r="G31" s="8">
        <v>43830</v>
      </c>
      <c r="H31" s="1"/>
      <c r="I31" s="1" t="s">
        <v>59</v>
      </c>
      <c r="J31" s="1"/>
      <c r="K31" s="6"/>
      <c r="L31" s="1" t="s">
        <v>59</v>
      </c>
      <c r="M31" s="7" t="s">
        <v>75</v>
      </c>
      <c r="N31" s="8">
        <v>42977</v>
      </c>
      <c r="O31" s="1" t="s">
        <v>60</v>
      </c>
      <c r="P31" s="2">
        <f t="shared" si="0"/>
        <v>72857.146499999988</v>
      </c>
      <c r="Q31" s="2">
        <f>85714.29</f>
        <v>85714.29</v>
      </c>
      <c r="S31" s="11"/>
    </row>
    <row r="32" spans="1:19" ht="39.950000000000003" customHeight="1">
      <c r="A32" s="1" t="s">
        <v>17</v>
      </c>
      <c r="B32" s="1" t="s">
        <v>70</v>
      </c>
      <c r="C32" s="1"/>
      <c r="D32" s="1" t="s">
        <v>68</v>
      </c>
      <c r="E32" s="1">
        <v>75014</v>
      </c>
      <c r="F32" s="8">
        <v>42917</v>
      </c>
      <c r="G32" s="8">
        <v>43465</v>
      </c>
      <c r="H32" s="1"/>
      <c r="I32" s="1" t="s">
        <v>59</v>
      </c>
      <c r="J32" s="1"/>
      <c r="K32" s="6"/>
      <c r="L32" s="1" t="s">
        <v>59</v>
      </c>
      <c r="M32" s="7" t="s">
        <v>62</v>
      </c>
      <c r="N32" s="8">
        <v>43210</v>
      </c>
      <c r="O32" s="1" t="s">
        <v>60</v>
      </c>
      <c r="P32" s="2">
        <f t="shared" si="0"/>
        <v>235088.75</v>
      </c>
      <c r="Q32" s="2">
        <f>268110+8465</f>
        <v>276575</v>
      </c>
      <c r="S32" s="11"/>
    </row>
    <row r="33" spans="1:19" ht="39.950000000000003" customHeight="1">
      <c r="A33" s="1" t="s">
        <v>17</v>
      </c>
      <c r="B33" s="1" t="s">
        <v>24</v>
      </c>
      <c r="C33" s="1"/>
      <c r="D33" s="1" t="s">
        <v>54</v>
      </c>
      <c r="E33" s="1">
        <v>93100</v>
      </c>
      <c r="F33" s="8">
        <v>43640</v>
      </c>
      <c r="G33" s="8">
        <v>44196</v>
      </c>
      <c r="H33" s="1"/>
      <c r="I33" s="1" t="s">
        <v>59</v>
      </c>
      <c r="J33" s="1"/>
      <c r="K33" s="6"/>
      <c r="L33" s="1" t="s">
        <v>59</v>
      </c>
      <c r="M33" s="7" t="s">
        <v>61</v>
      </c>
      <c r="N33" s="8">
        <v>43284</v>
      </c>
      <c r="O33" s="1" t="s">
        <v>60</v>
      </c>
      <c r="P33" s="2">
        <f t="shared" si="0"/>
        <v>69905905.011500001</v>
      </c>
      <c r="Q33" s="2">
        <f>82242241.19</f>
        <v>82242241.189999998</v>
      </c>
      <c r="S33" s="10"/>
    </row>
    <row r="34" spans="1:19" ht="39.950000000000003" customHeight="1">
      <c r="A34" s="1" t="s">
        <v>17</v>
      </c>
      <c r="B34" s="1" t="s">
        <v>45</v>
      </c>
      <c r="C34" s="1"/>
      <c r="D34" s="1" t="s">
        <v>55</v>
      </c>
      <c r="E34" s="1">
        <v>94250</v>
      </c>
      <c r="F34" s="8">
        <v>43640</v>
      </c>
      <c r="G34" s="8">
        <v>44196</v>
      </c>
      <c r="H34" s="1"/>
      <c r="I34" s="1" t="s">
        <v>59</v>
      </c>
      <c r="J34" s="1"/>
      <c r="K34" s="6"/>
      <c r="L34" s="1" t="s">
        <v>59</v>
      </c>
      <c r="M34" s="7" t="s">
        <v>75</v>
      </c>
      <c r="N34" s="8">
        <v>43284</v>
      </c>
      <c r="O34" s="1" t="s">
        <v>60</v>
      </c>
      <c r="P34" s="2">
        <f t="shared" si="0"/>
        <v>1175384.1905</v>
      </c>
      <c r="Q34" s="2">
        <f>1382804.93</f>
        <v>1382804.93</v>
      </c>
    </row>
    <row r="35" spans="1:19" ht="39.950000000000003" customHeight="1">
      <c r="A35" s="1" t="s">
        <v>17</v>
      </c>
      <c r="B35" s="1" t="s">
        <v>46</v>
      </c>
      <c r="C35" s="1"/>
      <c r="D35" s="1" t="s">
        <v>56</v>
      </c>
      <c r="E35" s="1">
        <v>75009</v>
      </c>
      <c r="F35" s="8">
        <v>43640</v>
      </c>
      <c r="G35" s="8">
        <v>44196</v>
      </c>
      <c r="H35" s="1"/>
      <c r="I35" s="1" t="s">
        <v>59</v>
      </c>
      <c r="J35" s="1"/>
      <c r="K35" s="6"/>
      <c r="L35" s="1" t="s">
        <v>59</v>
      </c>
      <c r="M35" s="7" t="s">
        <v>75</v>
      </c>
      <c r="N35" s="8">
        <v>43284</v>
      </c>
      <c r="O35" s="1" t="s">
        <v>60</v>
      </c>
      <c r="P35" s="2">
        <f t="shared" si="0"/>
        <v>1120169.9839999999</v>
      </c>
      <c r="Q35" s="2">
        <f>1317847.04</f>
        <v>1317847.04</v>
      </c>
    </row>
    <row r="36" spans="1:19" ht="39.950000000000003" customHeight="1">
      <c r="A36" s="1" t="s">
        <v>17</v>
      </c>
      <c r="B36" s="1" t="s">
        <v>47</v>
      </c>
      <c r="C36" s="1"/>
      <c r="D36" s="1" t="s">
        <v>57</v>
      </c>
      <c r="E36" s="1">
        <v>75140</v>
      </c>
      <c r="F36" s="8">
        <v>43640</v>
      </c>
      <c r="G36" s="8">
        <v>44196</v>
      </c>
      <c r="H36" s="1"/>
      <c r="I36" s="1" t="s">
        <v>59</v>
      </c>
      <c r="J36" s="1"/>
      <c r="K36" s="6"/>
      <c r="L36" s="1" t="s">
        <v>59</v>
      </c>
      <c r="M36" s="7" t="s">
        <v>75</v>
      </c>
      <c r="N36" s="8">
        <v>43284</v>
      </c>
      <c r="O36" s="1" t="s">
        <v>60</v>
      </c>
      <c r="P36" s="2">
        <f t="shared" si="0"/>
        <v>1114108.243</v>
      </c>
      <c r="Q36" s="2">
        <f>1310715.58</f>
        <v>1310715.58</v>
      </c>
    </row>
    <row r="37" spans="1:19" ht="39.950000000000003" customHeight="1">
      <c r="A37" s="1" t="s">
        <v>17</v>
      </c>
      <c r="B37" s="1" t="s">
        <v>48</v>
      </c>
      <c r="C37" s="1"/>
      <c r="D37" s="1" t="s">
        <v>58</v>
      </c>
      <c r="E37" s="1">
        <v>92120</v>
      </c>
      <c r="F37" s="8">
        <v>43640</v>
      </c>
      <c r="G37" s="8">
        <v>44196</v>
      </c>
      <c r="H37" s="1"/>
      <c r="I37" s="1" t="s">
        <v>59</v>
      </c>
      <c r="J37" s="1"/>
      <c r="K37" s="6"/>
      <c r="L37" s="1" t="s">
        <v>59</v>
      </c>
      <c r="M37" s="7" t="s">
        <v>75</v>
      </c>
      <c r="N37" s="8">
        <v>43284</v>
      </c>
      <c r="O37" s="1" t="s">
        <v>60</v>
      </c>
      <c r="P37" s="2">
        <f t="shared" si="0"/>
        <v>85632.833499999993</v>
      </c>
      <c r="Q37" s="2">
        <f>100744.51</f>
        <v>100744.51</v>
      </c>
    </row>
    <row r="38" spans="1:19" ht="39.950000000000003" customHeight="1">
      <c r="A38" s="1" t="s">
        <v>17</v>
      </c>
      <c r="B38" s="1" t="s">
        <v>49</v>
      </c>
      <c r="C38" s="1"/>
      <c r="D38" s="1" t="s">
        <v>54</v>
      </c>
      <c r="E38" s="1">
        <v>93100</v>
      </c>
      <c r="F38" s="13" t="s">
        <v>73</v>
      </c>
      <c r="G38" s="8">
        <v>44561</v>
      </c>
      <c r="H38" s="1"/>
      <c r="I38" s="1" t="s">
        <v>59</v>
      </c>
      <c r="J38" s="1"/>
      <c r="K38" s="6"/>
      <c r="L38" s="1" t="s">
        <v>59</v>
      </c>
      <c r="M38" s="7" t="s">
        <v>61</v>
      </c>
      <c r="N38" s="8">
        <v>43706</v>
      </c>
      <c r="O38" s="1" t="s">
        <v>60</v>
      </c>
      <c r="P38" s="2">
        <f t="shared" si="0"/>
        <v>71304024.052000001</v>
      </c>
      <c r="Q38" s="2">
        <f>83887087.12</f>
        <v>83887087.120000005</v>
      </c>
    </row>
    <row r="39" spans="1:19" ht="39.950000000000003" customHeight="1">
      <c r="A39" s="1" t="s">
        <v>17</v>
      </c>
      <c r="B39" s="1" t="s">
        <v>50</v>
      </c>
      <c r="C39" s="1"/>
      <c r="D39" s="1" t="s">
        <v>55</v>
      </c>
      <c r="E39" s="1">
        <v>94250</v>
      </c>
      <c r="F39" s="13" t="s">
        <v>73</v>
      </c>
      <c r="G39" s="8">
        <v>44561</v>
      </c>
      <c r="H39" s="1"/>
      <c r="I39" s="1" t="s">
        <v>59</v>
      </c>
      <c r="J39" s="1"/>
      <c r="K39" s="6"/>
      <c r="L39" s="1" t="s">
        <v>59</v>
      </c>
      <c r="M39" s="7" t="s">
        <v>75</v>
      </c>
      <c r="N39" s="8">
        <v>43706</v>
      </c>
      <c r="O39" s="1" t="s">
        <v>60</v>
      </c>
      <c r="P39" s="2">
        <f t="shared" si="0"/>
        <v>1197716.4955</v>
      </c>
      <c r="Q39" s="2">
        <f>1409078.23</f>
        <v>1409078.23</v>
      </c>
    </row>
    <row r="40" spans="1:19" ht="39.950000000000003" customHeight="1">
      <c r="A40" s="1" t="s">
        <v>17</v>
      </c>
      <c r="B40" s="1" t="s">
        <v>51</v>
      </c>
      <c r="C40" s="1"/>
      <c r="D40" s="1" t="s">
        <v>56</v>
      </c>
      <c r="E40" s="1">
        <v>75009</v>
      </c>
      <c r="F40" s="13" t="s">
        <v>73</v>
      </c>
      <c r="G40" s="8">
        <v>44561</v>
      </c>
      <c r="H40" s="1"/>
      <c r="I40" s="1" t="s">
        <v>59</v>
      </c>
      <c r="J40" s="1"/>
      <c r="K40" s="6"/>
      <c r="L40" s="1" t="s">
        <v>59</v>
      </c>
      <c r="M40" s="7" t="s">
        <v>75</v>
      </c>
      <c r="N40" s="8">
        <v>43706</v>
      </c>
      <c r="O40" s="1" t="s">
        <v>60</v>
      </c>
      <c r="P40" s="2">
        <f t="shared" si="0"/>
        <v>1142843.9805000001</v>
      </c>
      <c r="Q40" s="2">
        <f>1344522.33</f>
        <v>1344522.33</v>
      </c>
    </row>
    <row r="41" spans="1:19" ht="39.950000000000003" customHeight="1">
      <c r="A41" s="1" t="s">
        <v>17</v>
      </c>
      <c r="B41" s="1" t="s">
        <v>52</v>
      </c>
      <c r="C41" s="1"/>
      <c r="D41" s="1" t="s">
        <v>57</v>
      </c>
      <c r="E41" s="1">
        <v>75140</v>
      </c>
      <c r="F41" s="13" t="s">
        <v>73</v>
      </c>
      <c r="G41" s="8">
        <v>44561</v>
      </c>
      <c r="H41" s="1"/>
      <c r="I41" s="1" t="s">
        <v>59</v>
      </c>
      <c r="J41" s="1"/>
      <c r="K41" s="6"/>
      <c r="L41" s="1" t="s">
        <v>59</v>
      </c>
      <c r="M41" s="7" t="s">
        <v>75</v>
      </c>
      <c r="N41" s="8">
        <v>43706</v>
      </c>
      <c r="O41" s="1" t="s">
        <v>60</v>
      </c>
      <c r="P41" s="2">
        <f t="shared" si="0"/>
        <v>1135276.2944999998</v>
      </c>
      <c r="Q41" s="2">
        <f>1335619.17</f>
        <v>1335619.17</v>
      </c>
    </row>
    <row r="42" spans="1:19" ht="39.950000000000003" customHeight="1">
      <c r="A42" s="1" t="s">
        <v>17</v>
      </c>
      <c r="B42" s="1" t="s">
        <v>53</v>
      </c>
      <c r="C42" s="1"/>
      <c r="D42" s="1" t="s">
        <v>58</v>
      </c>
      <c r="E42" s="1">
        <v>92120</v>
      </c>
      <c r="F42" s="13" t="s">
        <v>73</v>
      </c>
      <c r="G42" s="8">
        <v>44561</v>
      </c>
      <c r="H42" s="1"/>
      <c r="I42" s="1" t="s">
        <v>59</v>
      </c>
      <c r="J42" s="1"/>
      <c r="K42" s="6"/>
      <c r="L42" s="1" t="s">
        <v>59</v>
      </c>
      <c r="M42" s="7" t="s">
        <v>75</v>
      </c>
      <c r="N42" s="8">
        <v>43706</v>
      </c>
      <c r="O42" s="1" t="s">
        <v>60</v>
      </c>
      <c r="P42" s="2">
        <f t="shared" si="0"/>
        <v>89364.435500000007</v>
      </c>
      <c r="Q42" s="2">
        <f>105134.63</f>
        <v>105134.63</v>
      </c>
    </row>
    <row r="43" spans="1:19" ht="39.950000000000003" customHeight="1">
      <c r="A43" s="1" t="s">
        <v>17</v>
      </c>
      <c r="B43" s="1" t="s">
        <v>72</v>
      </c>
      <c r="C43" s="1"/>
      <c r="D43" s="1" t="s">
        <v>68</v>
      </c>
      <c r="E43" s="1">
        <v>75014</v>
      </c>
      <c r="F43" s="8">
        <v>43563</v>
      </c>
      <c r="G43" s="8">
        <v>44012</v>
      </c>
      <c r="H43" s="1"/>
      <c r="I43" s="1" t="s">
        <v>59</v>
      </c>
      <c r="J43" s="1"/>
      <c r="K43" s="6"/>
      <c r="L43" s="1" t="s">
        <v>59</v>
      </c>
      <c r="M43" s="7" t="s">
        <v>62</v>
      </c>
      <c r="N43" s="8">
        <v>43706</v>
      </c>
      <c r="O43" s="1" t="s">
        <v>60</v>
      </c>
      <c r="P43" s="2">
        <f t="shared" si="0"/>
        <v>28957.544999999998</v>
      </c>
      <c r="Q43" s="2">
        <f>34067.7</f>
        <v>34067.699999999997</v>
      </c>
    </row>
    <row r="44" spans="1:19" ht="39.950000000000003" customHeight="1">
      <c r="A44" s="1" t="s">
        <v>17</v>
      </c>
      <c r="B44" s="1" t="s">
        <v>71</v>
      </c>
      <c r="C44" s="1"/>
      <c r="D44" s="1" t="s">
        <v>54</v>
      </c>
      <c r="E44" s="1">
        <v>93100</v>
      </c>
      <c r="F44" s="8">
        <v>43709</v>
      </c>
      <c r="G44" s="8">
        <v>44196</v>
      </c>
      <c r="H44" s="1"/>
      <c r="I44" s="1" t="s">
        <v>59</v>
      </c>
      <c r="J44" s="1"/>
      <c r="K44" s="6"/>
      <c r="L44" s="1" t="s">
        <v>59</v>
      </c>
      <c r="M44" s="7" t="s">
        <v>62</v>
      </c>
      <c r="N44" s="8">
        <v>43706</v>
      </c>
      <c r="O44" s="1" t="s">
        <v>60</v>
      </c>
      <c r="P44" s="2">
        <f t="shared" si="0"/>
        <v>510000</v>
      </c>
      <c r="Q44" s="2">
        <f>600000</f>
        <v>600000</v>
      </c>
    </row>
  </sheetData>
  <mergeCells count="1">
    <mergeCell ref="A1:Q1"/>
  </mergeCells>
  <printOptions horizontalCentered="1"/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1.1.3 Liste des opérations prog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lea.thonnat</cp:lastModifiedBy>
  <dcterms:created xsi:type="dcterms:W3CDTF">2019-07-09T15:16:25Z</dcterms:created>
  <dcterms:modified xsi:type="dcterms:W3CDTF">2020-01-28T09:09:37Z</dcterms:modified>
</cp:coreProperties>
</file>